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3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9" i="1"/>
  <c r="H189"/>
  <c r="I189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71"/>
  <c r="K167"/>
  <c r="H167"/>
  <c r="I167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49"/>
  <c r="K141"/>
  <c r="H141"/>
  <c r="I141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23"/>
  <c r="K119"/>
  <c r="H119"/>
  <c r="I119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01"/>
  <c r="K91"/>
  <c r="H91"/>
  <c r="I91"/>
  <c r="K74"/>
  <c r="K75"/>
  <c r="K76"/>
  <c r="K77"/>
  <c r="K78"/>
  <c r="K79"/>
  <c r="K80"/>
  <c r="K81"/>
  <c r="K82"/>
  <c r="K83"/>
  <c r="K84"/>
  <c r="K85"/>
  <c r="K86"/>
  <c r="K87"/>
  <c r="K88"/>
  <c r="K89"/>
  <c r="K90"/>
  <c r="K73"/>
  <c r="I74"/>
  <c r="I75"/>
  <c r="I76"/>
  <c r="I77"/>
  <c r="I78"/>
  <c r="I79"/>
  <c r="I80"/>
  <c r="I81"/>
  <c r="I82"/>
  <c r="I83"/>
  <c r="I84"/>
  <c r="I85"/>
  <c r="I86"/>
  <c r="I87"/>
  <c r="I88"/>
  <c r="I89"/>
  <c r="I90"/>
  <c r="I73"/>
  <c r="H74"/>
  <c r="H75"/>
  <c r="H76"/>
  <c r="H77"/>
  <c r="H78"/>
  <c r="H79"/>
  <c r="H80"/>
  <c r="H81"/>
  <c r="H82"/>
  <c r="H83"/>
  <c r="H84"/>
  <c r="H85"/>
  <c r="H86"/>
  <c r="H87"/>
  <c r="H88"/>
  <c r="H89"/>
  <c r="H90"/>
  <c r="H73"/>
  <c r="F74"/>
  <c r="F75"/>
  <c r="F76"/>
  <c r="F77"/>
  <c r="F78"/>
  <c r="F79"/>
  <c r="F80"/>
  <c r="F81"/>
  <c r="F82"/>
  <c r="F83"/>
  <c r="F84"/>
  <c r="F85"/>
  <c r="F86"/>
  <c r="F87"/>
  <c r="F88"/>
  <c r="F89"/>
  <c r="F90"/>
  <c r="F73"/>
  <c r="F51"/>
  <c r="H51"/>
  <c r="K51"/>
  <c r="F52"/>
  <c r="H52"/>
  <c r="K52"/>
  <c r="F53"/>
  <c r="H53"/>
  <c r="K53"/>
  <c r="F54"/>
  <c r="H54"/>
  <c r="K54"/>
  <c r="F55"/>
  <c r="H55"/>
  <c r="K55"/>
  <c r="F56"/>
  <c r="H56"/>
  <c r="K56"/>
  <c r="F57"/>
  <c r="H57"/>
  <c r="K57"/>
  <c r="F58"/>
  <c r="H58"/>
  <c r="K58"/>
  <c r="F59"/>
  <c r="H59"/>
  <c r="K59"/>
  <c r="F60"/>
  <c r="H60"/>
  <c r="K60"/>
  <c r="F61"/>
  <c r="H61"/>
  <c r="K61"/>
  <c r="F62"/>
  <c r="H62"/>
  <c r="K62"/>
  <c r="F63"/>
  <c r="H63"/>
  <c r="K63"/>
  <c r="F64"/>
  <c r="H64"/>
  <c r="K64"/>
  <c r="F65"/>
  <c r="H65"/>
  <c r="K65"/>
  <c r="F66"/>
  <c r="H66"/>
  <c r="K66"/>
  <c r="F67"/>
  <c r="H67"/>
  <c r="K67"/>
  <c r="F68"/>
  <c r="H68"/>
  <c r="K68"/>
  <c r="K69"/>
  <c r="H69"/>
  <c r="I69"/>
  <c r="I52"/>
  <c r="I53"/>
  <c r="I54"/>
  <c r="I55"/>
  <c r="I56"/>
  <c r="I57"/>
  <c r="I58"/>
  <c r="I59"/>
  <c r="I60"/>
  <c r="I61"/>
  <c r="I62"/>
  <c r="I63"/>
  <c r="I64"/>
  <c r="I65"/>
  <c r="I66"/>
  <c r="I67"/>
  <c r="I68"/>
  <c r="I51"/>
  <c r="F21"/>
  <c r="H21"/>
  <c r="K21"/>
  <c r="F22"/>
  <c r="H22"/>
  <c r="K22"/>
  <c r="F23"/>
  <c r="H23"/>
  <c r="K23"/>
  <c r="F24"/>
  <c r="H24"/>
  <c r="K24"/>
  <c r="F25"/>
  <c r="H25"/>
  <c r="K25"/>
  <c r="F26"/>
  <c r="H26"/>
  <c r="K26"/>
  <c r="F27"/>
  <c r="H27"/>
  <c r="K27"/>
  <c r="F28"/>
  <c r="H28"/>
  <c r="K28"/>
  <c r="F29"/>
  <c r="H29"/>
  <c r="K29"/>
  <c r="F30"/>
  <c r="H30"/>
  <c r="K30"/>
  <c r="F31"/>
  <c r="H31"/>
  <c r="K31"/>
  <c r="F32"/>
  <c r="H32"/>
  <c r="K32"/>
  <c r="F33"/>
  <c r="H33"/>
  <c r="K33"/>
  <c r="F34"/>
  <c r="H34"/>
  <c r="K34"/>
  <c r="F35"/>
  <c r="H35"/>
  <c r="K35"/>
  <c r="F36"/>
  <c r="H36"/>
  <c r="K36"/>
  <c r="K37"/>
  <c r="H37"/>
  <c r="I37"/>
  <c r="I22"/>
  <c r="I23"/>
  <c r="I24"/>
  <c r="I25"/>
  <c r="I26"/>
  <c r="I27"/>
  <c r="I28"/>
  <c r="I29"/>
  <c r="I30"/>
  <c r="I31"/>
  <c r="I32"/>
  <c r="I33"/>
  <c r="I34"/>
  <c r="I35"/>
  <c r="I36"/>
  <c r="I21"/>
  <c r="F2"/>
  <c r="H2"/>
  <c r="K2"/>
  <c r="F3"/>
  <c r="H3"/>
  <c r="K3"/>
  <c r="F4"/>
  <c r="H4"/>
  <c r="K4"/>
  <c r="F5"/>
  <c r="H5"/>
  <c r="K5"/>
  <c r="F6"/>
  <c r="H6"/>
  <c r="K6"/>
  <c r="F7"/>
  <c r="H7"/>
  <c r="K7"/>
  <c r="F8"/>
  <c r="H8"/>
  <c r="K8"/>
  <c r="F9"/>
  <c r="H9"/>
  <c r="K9"/>
  <c r="F10"/>
  <c r="H10"/>
  <c r="K10"/>
  <c r="F11"/>
  <c r="H11"/>
  <c r="K11"/>
  <c r="F12"/>
  <c r="H12"/>
  <c r="K12"/>
  <c r="F13"/>
  <c r="H13"/>
  <c r="K13"/>
  <c r="F14"/>
  <c r="H14"/>
  <c r="K14"/>
  <c r="F15"/>
  <c r="H15"/>
  <c r="K15"/>
  <c r="F16"/>
  <c r="H16"/>
  <c r="K16"/>
  <c r="K17"/>
  <c r="H17"/>
  <c r="I17"/>
  <c r="I3"/>
  <c r="I4"/>
  <c r="I5"/>
  <c r="I6"/>
  <c r="I7"/>
  <c r="I8"/>
  <c r="I9"/>
  <c r="I10"/>
  <c r="I11"/>
  <c r="I12"/>
  <c r="I13"/>
  <c r="I14"/>
  <c r="I15"/>
  <c r="I16"/>
  <c r="I2"/>
</calcChain>
</file>

<file path=xl/sharedStrings.xml><?xml version="1.0" encoding="utf-8"?>
<sst xmlns="http://schemas.openxmlformats.org/spreadsheetml/2006/main" count="381" uniqueCount="65">
  <si>
    <t>Location</t>
    <phoneticPr fontId="1" type="noConversion"/>
  </si>
  <si>
    <t>Common name</t>
    <phoneticPr fontId="1" type="noConversion"/>
  </si>
  <si>
    <t>Genus</t>
    <phoneticPr fontId="1" type="noConversion"/>
  </si>
  <si>
    <t>#/slide</t>
    <phoneticPr fontId="1" type="noConversion"/>
  </si>
  <si>
    <t># in conc</t>
    <phoneticPr fontId="1" type="noConversion"/>
  </si>
  <si>
    <t>vol sample</t>
    <phoneticPr fontId="1" type="noConversion"/>
  </si>
  <si>
    <t>#/mL lake</t>
    <phoneticPr fontId="1" type="noConversion"/>
  </si>
  <si>
    <t>#/L lake</t>
    <phoneticPr fontId="1" type="noConversion"/>
  </si>
  <si>
    <t>vol/org</t>
    <phoneticPr fontId="1" type="noConversion"/>
  </si>
  <si>
    <t>vol/mL</t>
    <phoneticPr fontId="1" type="noConversion"/>
  </si>
  <si>
    <t>LA-03</t>
    <phoneticPr fontId="1" type="noConversion"/>
  </si>
  <si>
    <t>yellow greens</t>
    <phoneticPr fontId="1" type="noConversion"/>
  </si>
  <si>
    <t>Tribonema</t>
    <phoneticPr fontId="1" type="noConversion"/>
  </si>
  <si>
    <t>Ceratium</t>
    <phoneticPr fontId="1" type="noConversion"/>
  </si>
  <si>
    <t>LA-03 Total</t>
    <phoneticPr fontId="1" type="noConversion"/>
  </si>
  <si>
    <t>Lyngbya</t>
    <phoneticPr fontId="1" type="noConversion"/>
  </si>
  <si>
    <t>Volvox</t>
    <phoneticPr fontId="1" type="noConversion"/>
  </si>
  <si>
    <t>yellow brownsCeratium</t>
    <phoneticPr fontId="1" type="noConversion"/>
  </si>
  <si>
    <t>Ceratium</t>
    <phoneticPr fontId="1" type="noConversion"/>
  </si>
  <si>
    <t>La-03</t>
    <phoneticPr fontId="1" type="noConversion"/>
  </si>
  <si>
    <t>LA-03 Total</t>
    <phoneticPr fontId="1" type="noConversion"/>
  </si>
  <si>
    <t>Date</t>
    <phoneticPr fontId="1" type="noConversion"/>
  </si>
  <si>
    <t>Location</t>
    <phoneticPr fontId="1" type="noConversion"/>
  </si>
  <si>
    <t>Common name</t>
    <phoneticPr fontId="1" type="noConversion"/>
  </si>
  <si>
    <t>Genus</t>
    <phoneticPr fontId="1" type="noConversion"/>
  </si>
  <si>
    <t>#/slide</t>
    <phoneticPr fontId="1" type="noConversion"/>
  </si>
  <si>
    <t># in conc</t>
    <phoneticPr fontId="1" type="noConversion"/>
  </si>
  <si>
    <t>vol sample</t>
    <phoneticPr fontId="1" type="noConversion"/>
  </si>
  <si>
    <t>#/mL lake</t>
    <phoneticPr fontId="1" type="noConversion"/>
  </si>
  <si>
    <t>#/L lake</t>
    <phoneticPr fontId="1" type="noConversion"/>
  </si>
  <si>
    <t>vol/org</t>
    <phoneticPr fontId="1" type="noConversion"/>
  </si>
  <si>
    <t>vol/mL</t>
    <phoneticPr fontId="1" type="noConversion"/>
  </si>
  <si>
    <t>LA-02</t>
    <phoneticPr fontId="1" type="noConversion"/>
  </si>
  <si>
    <t>diatoms</t>
    <phoneticPr fontId="1" type="noConversion"/>
  </si>
  <si>
    <t>Fragilaria</t>
    <phoneticPr fontId="1" type="noConversion"/>
  </si>
  <si>
    <t>diatoms</t>
    <phoneticPr fontId="1" type="noConversion"/>
  </si>
  <si>
    <t>Asterionella</t>
    <phoneticPr fontId="1" type="noConversion"/>
  </si>
  <si>
    <t>diatoms</t>
    <phoneticPr fontId="1" type="noConversion"/>
  </si>
  <si>
    <t>Stephanodiscus</t>
    <phoneticPr fontId="1" type="noConversion"/>
  </si>
  <si>
    <t>diatoms</t>
    <phoneticPr fontId="1" type="noConversion"/>
  </si>
  <si>
    <t>Aulacoseira</t>
    <phoneticPr fontId="1" type="noConversion"/>
  </si>
  <si>
    <t>diatoms</t>
    <phoneticPr fontId="1" type="noConversion"/>
  </si>
  <si>
    <t>Nitzschia</t>
    <phoneticPr fontId="1" type="noConversion"/>
  </si>
  <si>
    <t>greens</t>
    <phoneticPr fontId="1" type="noConversion"/>
  </si>
  <si>
    <t>Staurastrum</t>
    <phoneticPr fontId="1" type="noConversion"/>
  </si>
  <si>
    <t>greens</t>
    <phoneticPr fontId="1" type="noConversion"/>
  </si>
  <si>
    <t>Gleococcus</t>
    <phoneticPr fontId="1" type="noConversion"/>
  </si>
  <si>
    <t>greens</t>
    <phoneticPr fontId="1" type="noConversion"/>
  </si>
  <si>
    <t>Eudorina</t>
    <phoneticPr fontId="1" type="noConversion"/>
  </si>
  <si>
    <t>greens</t>
    <phoneticPr fontId="1" type="noConversion"/>
  </si>
  <si>
    <t>Dictyosphaerium</t>
    <phoneticPr fontId="1" type="noConversion"/>
  </si>
  <si>
    <t>yellow greens</t>
    <phoneticPr fontId="1" type="noConversion"/>
  </si>
  <si>
    <t>Tribonema</t>
    <phoneticPr fontId="1" type="noConversion"/>
  </si>
  <si>
    <t>blue greens</t>
    <phoneticPr fontId="1" type="noConversion"/>
  </si>
  <si>
    <t>Anabaena</t>
    <phoneticPr fontId="1" type="noConversion"/>
  </si>
  <si>
    <t>blue greens</t>
    <phoneticPr fontId="1" type="noConversion"/>
  </si>
  <si>
    <t>Aphanazomenon</t>
    <phoneticPr fontId="1" type="noConversion"/>
  </si>
  <si>
    <t>dinoflagellates</t>
    <phoneticPr fontId="1" type="noConversion"/>
  </si>
  <si>
    <t>Sphaerodinium</t>
    <phoneticPr fontId="1" type="noConversion"/>
  </si>
  <si>
    <t>yellow browns</t>
    <phoneticPr fontId="1" type="noConversion"/>
  </si>
  <si>
    <t>Dinobryon</t>
    <phoneticPr fontId="1" type="noConversion"/>
  </si>
  <si>
    <t>LA-02 Total</t>
    <phoneticPr fontId="1" type="noConversion"/>
  </si>
  <si>
    <t>diatoms</t>
    <phoneticPr fontId="1" type="noConversion"/>
  </si>
  <si>
    <t>Cyclotella</t>
    <phoneticPr fontId="1" type="noConversion"/>
  </si>
  <si>
    <t>Date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</si>
</sst>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89"/>
  <sheetViews>
    <sheetView tabSelected="1" view="pageLayout" topLeftCell="A137" workbookViewId="0">
      <selection activeCell="K190" sqref="K190"/>
    </sheetView>
  </sheetViews>
  <sheetFormatPr baseColWidth="10" defaultRowHeight="13"/>
  <cols>
    <col min="4" max="4" width="12.140625" customWidth="1"/>
    <col min="5" max="6" width="0.140625" hidden="1" customWidth="1"/>
    <col min="7" max="8" width="10.7109375" hidden="1" customWidth="1"/>
    <col min="10" max="10" width="10.7109375" hidden="1" customWidth="1"/>
  </cols>
  <sheetData>
    <row r="1" spans="1:11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>
      <c r="A2" s="1">
        <v>42132</v>
      </c>
      <c r="B2" t="s">
        <v>32</v>
      </c>
      <c r="C2" t="s">
        <v>33</v>
      </c>
      <c r="D2" t="s">
        <v>34</v>
      </c>
      <c r="E2">
        <v>750</v>
      </c>
      <c r="F2">
        <f>E2*120</f>
        <v>90000</v>
      </c>
      <c r="G2">
        <v>1188333</v>
      </c>
      <c r="H2" s="3">
        <f>F2/G2</f>
        <v>7.5736346630111251E-2</v>
      </c>
      <c r="I2" s="4">
        <f>H2*1000</f>
        <v>75.736346630111257</v>
      </c>
      <c r="J2" s="2">
        <v>85000</v>
      </c>
      <c r="K2" s="4">
        <f>H2*J2</f>
        <v>6437.5894635594559</v>
      </c>
    </row>
    <row r="3" spans="1:11">
      <c r="C3" t="s">
        <v>62</v>
      </c>
      <c r="D3" t="s">
        <v>63</v>
      </c>
      <c r="E3">
        <v>1000</v>
      </c>
      <c r="F3">
        <f t="shared" ref="F3:F16" si="0">E3*120</f>
        <v>120000</v>
      </c>
      <c r="G3">
        <v>1188333</v>
      </c>
      <c r="H3" s="3">
        <f t="shared" ref="H3:H16" si="1">F3/G3</f>
        <v>0.10098179550681501</v>
      </c>
      <c r="I3" s="4">
        <f t="shared" ref="I3:I17" si="2">H3*1000</f>
        <v>100.981795506815</v>
      </c>
      <c r="J3">
        <v>2900</v>
      </c>
      <c r="K3" s="4">
        <f t="shared" ref="K3:K16" si="3">H3*J3</f>
        <v>292.84720696976353</v>
      </c>
    </row>
    <row r="4" spans="1:11">
      <c r="C4" t="s">
        <v>35</v>
      </c>
      <c r="D4" t="s">
        <v>36</v>
      </c>
      <c r="E4" s="2">
        <v>13500</v>
      </c>
      <c r="F4">
        <f t="shared" si="0"/>
        <v>1620000</v>
      </c>
      <c r="G4">
        <v>1188333</v>
      </c>
      <c r="H4" s="3">
        <f t="shared" si="1"/>
        <v>1.3632542393420026</v>
      </c>
      <c r="I4" s="4">
        <f t="shared" si="2"/>
        <v>1363.2542393420026</v>
      </c>
      <c r="J4">
        <v>3730</v>
      </c>
      <c r="K4" s="4">
        <f t="shared" si="3"/>
        <v>5084.9383127456695</v>
      </c>
    </row>
    <row r="5" spans="1:11">
      <c r="C5" t="s">
        <v>37</v>
      </c>
      <c r="D5" t="s">
        <v>38</v>
      </c>
      <c r="E5">
        <v>190</v>
      </c>
      <c r="F5">
        <f t="shared" si="0"/>
        <v>22800</v>
      </c>
      <c r="G5">
        <v>1188333</v>
      </c>
      <c r="H5" s="3">
        <f t="shared" si="1"/>
        <v>1.9186541146294853E-2</v>
      </c>
      <c r="I5" s="4">
        <f t="shared" si="2"/>
        <v>19.186541146294854</v>
      </c>
      <c r="J5" s="2">
        <v>63600</v>
      </c>
      <c r="K5" s="4">
        <f t="shared" si="3"/>
        <v>1220.2640169043527</v>
      </c>
    </row>
    <row r="6" spans="1:11">
      <c r="C6" t="s">
        <v>39</v>
      </c>
      <c r="D6" t="s">
        <v>40</v>
      </c>
      <c r="E6">
        <v>1250</v>
      </c>
      <c r="F6">
        <f t="shared" si="0"/>
        <v>150000</v>
      </c>
      <c r="G6">
        <v>1188333</v>
      </c>
      <c r="H6" s="3">
        <f t="shared" si="1"/>
        <v>0.12622724438351876</v>
      </c>
      <c r="I6" s="4">
        <f t="shared" si="2"/>
        <v>126.22724438351877</v>
      </c>
      <c r="J6" s="2">
        <v>44378</v>
      </c>
      <c r="K6" s="4">
        <f t="shared" si="3"/>
        <v>5601.7126512517953</v>
      </c>
    </row>
    <row r="7" spans="1:11">
      <c r="C7" t="s">
        <v>41</v>
      </c>
      <c r="D7" t="s">
        <v>42</v>
      </c>
      <c r="F7">
        <f t="shared" si="0"/>
        <v>0</v>
      </c>
      <c r="G7">
        <v>1188333</v>
      </c>
      <c r="H7" s="3">
        <f t="shared" si="1"/>
        <v>0</v>
      </c>
      <c r="I7" s="4">
        <f t="shared" si="2"/>
        <v>0</v>
      </c>
      <c r="J7" s="2">
        <v>520</v>
      </c>
      <c r="K7" s="4">
        <f t="shared" si="3"/>
        <v>0</v>
      </c>
    </row>
    <row r="8" spans="1:11">
      <c r="C8" t="s">
        <v>43</v>
      </c>
      <c r="D8" t="s">
        <v>44</v>
      </c>
      <c r="E8">
        <v>110</v>
      </c>
      <c r="F8">
        <f t="shared" si="0"/>
        <v>13200</v>
      </c>
      <c r="G8">
        <v>1188333</v>
      </c>
      <c r="H8" s="3">
        <f t="shared" si="1"/>
        <v>1.110799750574965E-2</v>
      </c>
      <c r="I8" s="4">
        <f t="shared" si="2"/>
        <v>11.107997505749649</v>
      </c>
      <c r="J8" s="2">
        <v>5320</v>
      </c>
      <c r="K8" s="4">
        <f t="shared" si="3"/>
        <v>59.094546730588142</v>
      </c>
    </row>
    <row r="9" spans="1:11">
      <c r="C9" t="s">
        <v>45</v>
      </c>
      <c r="D9" t="s">
        <v>46</v>
      </c>
      <c r="E9">
        <v>10</v>
      </c>
      <c r="F9">
        <f t="shared" si="0"/>
        <v>1200</v>
      </c>
      <c r="G9">
        <v>1188333</v>
      </c>
      <c r="H9" s="3">
        <f t="shared" si="1"/>
        <v>1.0098179550681501E-3</v>
      </c>
      <c r="I9" s="4">
        <f t="shared" si="2"/>
        <v>1.0098179550681501</v>
      </c>
      <c r="J9" s="2">
        <v>520</v>
      </c>
      <c r="K9" s="4">
        <f t="shared" si="3"/>
        <v>0.52510533663543801</v>
      </c>
    </row>
    <row r="10" spans="1:11">
      <c r="C10" t="s">
        <v>47</v>
      </c>
      <c r="D10" t="s">
        <v>48</v>
      </c>
      <c r="F10">
        <f t="shared" si="0"/>
        <v>0</v>
      </c>
      <c r="G10">
        <v>1188333</v>
      </c>
      <c r="H10" s="3">
        <f t="shared" si="1"/>
        <v>0</v>
      </c>
      <c r="I10" s="4">
        <f t="shared" si="2"/>
        <v>0</v>
      </c>
      <c r="J10" s="2">
        <v>65000</v>
      </c>
      <c r="K10" s="4">
        <f t="shared" si="3"/>
        <v>0</v>
      </c>
    </row>
    <row r="11" spans="1:11">
      <c r="C11" t="s">
        <v>49</v>
      </c>
      <c r="D11" t="s">
        <v>50</v>
      </c>
      <c r="F11">
        <f t="shared" si="0"/>
        <v>0</v>
      </c>
      <c r="G11">
        <v>1188333</v>
      </c>
      <c r="H11" s="3">
        <f t="shared" si="1"/>
        <v>0</v>
      </c>
      <c r="I11" s="4">
        <f t="shared" si="2"/>
        <v>0</v>
      </c>
      <c r="J11" s="2">
        <v>136800</v>
      </c>
      <c r="K11" s="4">
        <f t="shared" si="3"/>
        <v>0</v>
      </c>
    </row>
    <row r="12" spans="1:11">
      <c r="C12" t="s">
        <v>51</v>
      </c>
      <c r="D12" t="s">
        <v>52</v>
      </c>
      <c r="F12">
        <f t="shared" si="0"/>
        <v>0</v>
      </c>
      <c r="G12">
        <v>1188333</v>
      </c>
      <c r="H12" s="3">
        <f t="shared" si="1"/>
        <v>0</v>
      </c>
      <c r="I12" s="4">
        <f t="shared" si="2"/>
        <v>0</v>
      </c>
      <c r="J12" s="2">
        <v>106000</v>
      </c>
      <c r="K12" s="4">
        <f t="shared" si="3"/>
        <v>0</v>
      </c>
    </row>
    <row r="13" spans="1:11">
      <c r="C13" t="s">
        <v>53</v>
      </c>
      <c r="D13" t="s">
        <v>54</v>
      </c>
      <c r="E13">
        <v>1250</v>
      </c>
      <c r="F13">
        <f t="shared" si="0"/>
        <v>150000</v>
      </c>
      <c r="G13">
        <v>1188333</v>
      </c>
      <c r="H13" s="3">
        <f t="shared" si="1"/>
        <v>0.12622724438351876</v>
      </c>
      <c r="I13" s="4">
        <f t="shared" si="2"/>
        <v>126.22724438351877</v>
      </c>
      <c r="J13" s="2">
        <v>93200</v>
      </c>
      <c r="K13" s="4">
        <f t="shared" si="3"/>
        <v>11764.379176543949</v>
      </c>
    </row>
    <row r="14" spans="1:11">
      <c r="C14" t="s">
        <v>55</v>
      </c>
      <c r="D14" t="s">
        <v>56</v>
      </c>
      <c r="F14">
        <f t="shared" si="0"/>
        <v>0</v>
      </c>
      <c r="G14">
        <v>1188333</v>
      </c>
      <c r="H14" s="3">
        <f t="shared" si="1"/>
        <v>0</v>
      </c>
      <c r="I14" s="4">
        <f t="shared" si="2"/>
        <v>0</v>
      </c>
      <c r="J14" s="2">
        <v>3752</v>
      </c>
      <c r="K14" s="4">
        <f t="shared" si="3"/>
        <v>0</v>
      </c>
    </row>
    <row r="15" spans="1:11">
      <c r="C15" t="s">
        <v>57</v>
      </c>
      <c r="D15" t="s">
        <v>58</v>
      </c>
      <c r="E15">
        <v>80</v>
      </c>
      <c r="F15">
        <f t="shared" si="0"/>
        <v>9600</v>
      </c>
      <c r="G15">
        <v>1188333</v>
      </c>
      <c r="H15" s="3">
        <f t="shared" si="1"/>
        <v>8.0785436405452007E-3</v>
      </c>
      <c r="I15" s="4">
        <f t="shared" si="2"/>
        <v>8.0785436405452007</v>
      </c>
      <c r="J15" s="2">
        <v>65400</v>
      </c>
      <c r="K15" s="4">
        <f t="shared" si="3"/>
        <v>528.33675409165608</v>
      </c>
    </row>
    <row r="16" spans="1:11">
      <c r="C16" t="s">
        <v>59</v>
      </c>
      <c r="D16" t="s">
        <v>60</v>
      </c>
      <c r="E16" s="2">
        <v>102500</v>
      </c>
      <c r="F16">
        <f t="shared" si="0"/>
        <v>12300000</v>
      </c>
      <c r="G16">
        <v>1188333</v>
      </c>
      <c r="H16" s="3">
        <f t="shared" si="1"/>
        <v>10.350634039448538</v>
      </c>
      <c r="I16" s="4">
        <f t="shared" si="2"/>
        <v>10350.634039448538</v>
      </c>
      <c r="J16" s="2">
        <v>2629</v>
      </c>
      <c r="K16" s="4">
        <f t="shared" si="3"/>
        <v>27211.816889710208</v>
      </c>
    </row>
    <row r="17" spans="1:11">
      <c r="A17" s="1">
        <v>42132</v>
      </c>
      <c r="B17" t="s">
        <v>61</v>
      </c>
      <c r="H17" s="3">
        <f>SUM(H2:H16)</f>
        <v>12.182443809942162</v>
      </c>
      <c r="I17" s="4">
        <f t="shared" si="2"/>
        <v>12182.443809942162</v>
      </c>
      <c r="K17" s="4">
        <f>SUM(K2:K16)</f>
        <v>58201.504123844075</v>
      </c>
    </row>
    <row r="20" spans="1:11">
      <c r="A20" t="s">
        <v>64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</row>
    <row r="21" spans="1:11">
      <c r="A21" s="1">
        <v>42132</v>
      </c>
      <c r="B21" t="s">
        <v>10</v>
      </c>
      <c r="C21" t="s">
        <v>33</v>
      </c>
      <c r="D21" t="s">
        <v>34</v>
      </c>
      <c r="E21">
        <v>1375</v>
      </c>
      <c r="F21">
        <f>E21*120</f>
        <v>165000</v>
      </c>
      <c r="G21">
        <v>528100</v>
      </c>
      <c r="H21" s="5">
        <f>F21/G21</f>
        <v>0.31244082560121189</v>
      </c>
      <c r="I21" s="6">
        <f>H21*1000</f>
        <v>312.44082560121188</v>
      </c>
      <c r="J21" s="2">
        <v>85000</v>
      </c>
      <c r="K21" s="7">
        <f>H21*J21</f>
        <v>26557.470176103012</v>
      </c>
    </row>
    <row r="22" spans="1:11">
      <c r="C22" t="s">
        <v>62</v>
      </c>
      <c r="D22" t="s">
        <v>63</v>
      </c>
      <c r="E22">
        <v>45</v>
      </c>
      <c r="F22">
        <f t="shared" ref="F22:F36" si="4">E22*120</f>
        <v>5400</v>
      </c>
      <c r="G22">
        <v>528100</v>
      </c>
      <c r="H22" s="5">
        <f t="shared" ref="H22:H36" si="5">F22/G22</f>
        <v>1.0225336110585117E-2</v>
      </c>
      <c r="I22" s="6">
        <f t="shared" ref="I22:I37" si="6">H22*1000</f>
        <v>10.225336110585117</v>
      </c>
      <c r="J22">
        <v>2900</v>
      </c>
      <c r="K22" s="7">
        <f t="shared" ref="K22:K36" si="7">H22*J22</f>
        <v>29.653474720696838</v>
      </c>
    </row>
    <row r="23" spans="1:11">
      <c r="C23" t="s">
        <v>35</v>
      </c>
      <c r="D23" t="s">
        <v>36</v>
      </c>
      <c r="E23">
        <v>3250</v>
      </c>
      <c r="F23">
        <f t="shared" si="4"/>
        <v>390000</v>
      </c>
      <c r="G23">
        <v>528100</v>
      </c>
      <c r="H23" s="5">
        <f t="shared" si="5"/>
        <v>0.73849649687559171</v>
      </c>
      <c r="I23" s="6">
        <f t="shared" si="6"/>
        <v>738.49649687559167</v>
      </c>
      <c r="J23">
        <v>3730</v>
      </c>
      <c r="K23" s="7">
        <f t="shared" si="7"/>
        <v>2754.5919333459569</v>
      </c>
    </row>
    <row r="24" spans="1:11">
      <c r="C24" t="s">
        <v>37</v>
      </c>
      <c r="D24" t="s">
        <v>38</v>
      </c>
      <c r="E24">
        <v>50</v>
      </c>
      <c r="F24">
        <f t="shared" si="4"/>
        <v>6000</v>
      </c>
      <c r="G24">
        <v>528100</v>
      </c>
      <c r="H24" s="5">
        <f t="shared" si="5"/>
        <v>1.1361484567316796E-2</v>
      </c>
      <c r="I24" s="6">
        <f t="shared" si="6"/>
        <v>11.361484567316795</v>
      </c>
      <c r="J24" s="2">
        <v>63600</v>
      </c>
      <c r="K24" s="7">
        <f t="shared" si="7"/>
        <v>722.59041848134825</v>
      </c>
    </row>
    <row r="25" spans="1:11">
      <c r="C25" t="s">
        <v>39</v>
      </c>
      <c r="D25" t="s">
        <v>40</v>
      </c>
      <c r="E25">
        <v>500</v>
      </c>
      <c r="F25">
        <f t="shared" si="4"/>
        <v>60000</v>
      </c>
      <c r="G25">
        <v>528100</v>
      </c>
      <c r="H25" s="5">
        <f t="shared" si="5"/>
        <v>0.11361484567316796</v>
      </c>
      <c r="I25" s="6">
        <f t="shared" si="6"/>
        <v>113.61484567316796</v>
      </c>
      <c r="J25" s="2">
        <v>44378</v>
      </c>
      <c r="K25" s="7">
        <f t="shared" si="7"/>
        <v>5041.9996212838478</v>
      </c>
    </row>
    <row r="26" spans="1:11">
      <c r="C26" t="s">
        <v>41</v>
      </c>
      <c r="D26" t="s">
        <v>42</v>
      </c>
      <c r="F26">
        <f t="shared" si="4"/>
        <v>0</v>
      </c>
      <c r="G26">
        <v>528100</v>
      </c>
      <c r="H26" s="5">
        <f t="shared" si="5"/>
        <v>0</v>
      </c>
      <c r="I26" s="6">
        <f t="shared" si="6"/>
        <v>0</v>
      </c>
      <c r="J26" s="2">
        <v>520</v>
      </c>
      <c r="K26" s="7">
        <f t="shared" si="7"/>
        <v>0</v>
      </c>
    </row>
    <row r="27" spans="1:11">
      <c r="C27" t="s">
        <v>43</v>
      </c>
      <c r="D27" t="s">
        <v>44</v>
      </c>
      <c r="E27">
        <v>30</v>
      </c>
      <c r="F27">
        <f t="shared" si="4"/>
        <v>3600</v>
      </c>
      <c r="G27">
        <v>528100</v>
      </c>
      <c r="H27" s="5">
        <f t="shared" si="5"/>
        <v>6.8168907403900773E-3</v>
      </c>
      <c r="I27" s="6">
        <f t="shared" si="6"/>
        <v>6.8168907403900771</v>
      </c>
      <c r="J27" s="2">
        <v>5320</v>
      </c>
      <c r="K27" s="7">
        <f t="shared" si="7"/>
        <v>36.26585873887521</v>
      </c>
    </row>
    <row r="28" spans="1:11">
      <c r="C28" t="s">
        <v>45</v>
      </c>
      <c r="D28" t="s">
        <v>46</v>
      </c>
      <c r="E28">
        <v>125</v>
      </c>
      <c r="F28">
        <f t="shared" si="4"/>
        <v>15000</v>
      </c>
      <c r="G28">
        <v>528100</v>
      </c>
      <c r="H28" s="5">
        <f t="shared" si="5"/>
        <v>2.8403711418291989E-2</v>
      </c>
      <c r="I28" s="6">
        <f t="shared" si="6"/>
        <v>28.403711418291991</v>
      </c>
      <c r="J28" s="2">
        <v>520</v>
      </c>
      <c r="K28" s="7">
        <f t="shared" si="7"/>
        <v>14.769929937511835</v>
      </c>
    </row>
    <row r="29" spans="1:11">
      <c r="C29" t="s">
        <v>47</v>
      </c>
      <c r="D29" t="s">
        <v>48</v>
      </c>
      <c r="F29">
        <f t="shared" si="4"/>
        <v>0</v>
      </c>
      <c r="G29">
        <v>528100</v>
      </c>
      <c r="H29" s="5">
        <f t="shared" si="5"/>
        <v>0</v>
      </c>
      <c r="I29" s="6">
        <f t="shared" si="6"/>
        <v>0</v>
      </c>
      <c r="J29" s="2">
        <v>65000</v>
      </c>
      <c r="K29" s="7">
        <f t="shared" si="7"/>
        <v>0</v>
      </c>
    </row>
    <row r="30" spans="1:11">
      <c r="C30" t="s">
        <v>49</v>
      </c>
      <c r="D30" t="s">
        <v>50</v>
      </c>
      <c r="F30">
        <f t="shared" si="4"/>
        <v>0</v>
      </c>
      <c r="G30">
        <v>528100</v>
      </c>
      <c r="H30" s="5">
        <f t="shared" si="5"/>
        <v>0</v>
      </c>
      <c r="I30" s="6">
        <f t="shared" si="6"/>
        <v>0</v>
      </c>
      <c r="J30" s="2">
        <v>136800</v>
      </c>
      <c r="K30" s="7">
        <f t="shared" si="7"/>
        <v>0</v>
      </c>
    </row>
    <row r="31" spans="1:11">
      <c r="C31" t="s">
        <v>11</v>
      </c>
      <c r="D31" t="s">
        <v>12</v>
      </c>
      <c r="F31">
        <f t="shared" si="4"/>
        <v>0</v>
      </c>
      <c r="G31">
        <v>528100</v>
      </c>
      <c r="H31" s="5">
        <f t="shared" si="5"/>
        <v>0</v>
      </c>
      <c r="I31" s="6">
        <f t="shared" si="6"/>
        <v>0</v>
      </c>
      <c r="J31" s="2">
        <v>106000</v>
      </c>
      <c r="K31" s="7">
        <f t="shared" si="7"/>
        <v>0</v>
      </c>
    </row>
    <row r="32" spans="1:11">
      <c r="C32" t="s">
        <v>53</v>
      </c>
      <c r="D32" t="s">
        <v>54</v>
      </c>
      <c r="E32">
        <v>625</v>
      </c>
      <c r="F32">
        <f t="shared" si="4"/>
        <v>75000</v>
      </c>
      <c r="G32">
        <v>528100</v>
      </c>
      <c r="H32" s="5">
        <f t="shared" si="5"/>
        <v>0.14201855709145994</v>
      </c>
      <c r="I32" s="6">
        <f t="shared" si="6"/>
        <v>142.01855709145994</v>
      </c>
      <c r="J32" s="2">
        <v>93200</v>
      </c>
      <c r="K32" s="7">
        <f t="shared" si="7"/>
        <v>13236.129520924067</v>
      </c>
    </row>
    <row r="33" spans="1:11">
      <c r="C33" t="s">
        <v>55</v>
      </c>
      <c r="D33" t="s">
        <v>56</v>
      </c>
      <c r="F33">
        <f t="shared" si="4"/>
        <v>0</v>
      </c>
      <c r="G33">
        <v>528100</v>
      </c>
      <c r="H33" s="5">
        <f t="shared" si="5"/>
        <v>0</v>
      </c>
      <c r="I33" s="6">
        <f t="shared" si="6"/>
        <v>0</v>
      </c>
      <c r="J33" s="2">
        <v>3752</v>
      </c>
      <c r="K33" s="7">
        <f t="shared" si="7"/>
        <v>0</v>
      </c>
    </row>
    <row r="34" spans="1:11">
      <c r="C34" t="s">
        <v>57</v>
      </c>
      <c r="D34" t="s">
        <v>58</v>
      </c>
      <c r="E34">
        <v>10</v>
      </c>
      <c r="F34">
        <f t="shared" si="4"/>
        <v>1200</v>
      </c>
      <c r="G34">
        <v>528100</v>
      </c>
      <c r="H34" s="5">
        <f t="shared" si="5"/>
        <v>2.2722969134633592E-3</v>
      </c>
      <c r="I34" s="6">
        <f t="shared" si="6"/>
        <v>2.272296913463359</v>
      </c>
      <c r="J34" s="2">
        <v>65400</v>
      </c>
      <c r="K34" s="7">
        <f t="shared" si="7"/>
        <v>148.60821814050368</v>
      </c>
    </row>
    <row r="35" spans="1:11">
      <c r="C35" t="s">
        <v>59</v>
      </c>
      <c r="D35" t="s">
        <v>60</v>
      </c>
      <c r="E35">
        <v>12750</v>
      </c>
      <c r="F35">
        <f t="shared" si="4"/>
        <v>1530000</v>
      </c>
      <c r="G35">
        <v>528100</v>
      </c>
      <c r="H35" s="5">
        <f t="shared" si="5"/>
        <v>2.8971785646657828</v>
      </c>
      <c r="I35" s="6">
        <f t="shared" si="6"/>
        <v>2897.1785646657827</v>
      </c>
      <c r="J35" s="2">
        <v>2629</v>
      </c>
      <c r="K35" s="7">
        <f t="shared" si="7"/>
        <v>7616.6824465063428</v>
      </c>
    </row>
    <row r="36" spans="1:11">
      <c r="D36" t="s">
        <v>13</v>
      </c>
      <c r="E36">
        <v>2</v>
      </c>
      <c r="F36">
        <f t="shared" si="4"/>
        <v>240</v>
      </c>
      <c r="G36">
        <v>528100</v>
      </c>
      <c r="H36" s="5">
        <f t="shared" si="5"/>
        <v>4.5445938269267182E-4</v>
      </c>
      <c r="I36" s="6">
        <f t="shared" si="6"/>
        <v>0.45445938269267183</v>
      </c>
      <c r="J36" s="2">
        <v>85000</v>
      </c>
      <c r="K36" s="7">
        <f t="shared" si="7"/>
        <v>38.629047528877102</v>
      </c>
    </row>
    <row r="37" spans="1:11">
      <c r="A37" s="1">
        <v>42132</v>
      </c>
      <c r="B37" t="s">
        <v>14</v>
      </c>
      <c r="H37" s="5">
        <f>SUM(H21:H36)</f>
        <v>4.2632834690399539</v>
      </c>
      <c r="I37" s="6">
        <f t="shared" si="6"/>
        <v>4263.2834690399541</v>
      </c>
      <c r="K37" s="7">
        <f>SUM(K21:K36)</f>
        <v>56197.390645711035</v>
      </c>
    </row>
    <row r="50" spans="1:11">
      <c r="A50" t="s">
        <v>21</v>
      </c>
      <c r="B50" t="s">
        <v>22</v>
      </c>
      <c r="C50" t="s">
        <v>23</v>
      </c>
      <c r="D50" t="s">
        <v>24</v>
      </c>
      <c r="E50" t="s">
        <v>25</v>
      </c>
      <c r="F50" t="s">
        <v>26</v>
      </c>
      <c r="G50" t="s">
        <v>27</v>
      </c>
      <c r="H50" t="s">
        <v>28</v>
      </c>
      <c r="I50" t="s">
        <v>29</v>
      </c>
      <c r="J50" t="s">
        <v>30</v>
      </c>
      <c r="K50" t="s">
        <v>31</v>
      </c>
    </row>
    <row r="51" spans="1:11">
      <c r="A51" s="1">
        <v>42200</v>
      </c>
      <c r="B51" t="s">
        <v>32</v>
      </c>
      <c r="C51" t="s">
        <v>33</v>
      </c>
      <c r="D51" t="s">
        <v>34</v>
      </c>
      <c r="E51">
        <v>1625</v>
      </c>
      <c r="F51">
        <f>E51*200</f>
        <v>325000</v>
      </c>
      <c r="G51">
        <v>1188333</v>
      </c>
      <c r="H51" s="8">
        <f>F51/G51</f>
        <v>0.27349236283095729</v>
      </c>
      <c r="I51" s="9">
        <f>H51*1000</f>
        <v>273.49236283095729</v>
      </c>
      <c r="J51" s="2">
        <v>85000</v>
      </c>
      <c r="K51" s="10">
        <f>H51*J51</f>
        <v>23246.85084063137</v>
      </c>
    </row>
    <row r="52" spans="1:11">
      <c r="C52" t="s">
        <v>62</v>
      </c>
      <c r="D52" t="s">
        <v>63</v>
      </c>
      <c r="E52">
        <v>250</v>
      </c>
      <c r="F52">
        <f t="shared" ref="F52:F68" si="8">E52*200</f>
        <v>50000</v>
      </c>
      <c r="G52">
        <v>1188333</v>
      </c>
      <c r="H52" s="8">
        <f t="shared" ref="H52:H68" si="9">F52/G52</f>
        <v>4.2075748127839589E-2</v>
      </c>
      <c r="I52" s="9">
        <f t="shared" ref="I52:I69" si="10">H52*1000</f>
        <v>42.075748127839589</v>
      </c>
      <c r="J52">
        <v>2900</v>
      </c>
      <c r="K52" s="10">
        <f t="shared" ref="K52:K68" si="11">H52*J52</f>
        <v>122.01966957073481</v>
      </c>
    </row>
    <row r="53" spans="1:11">
      <c r="C53" t="s">
        <v>35</v>
      </c>
      <c r="D53" t="s">
        <v>36</v>
      </c>
      <c r="E53">
        <v>1375</v>
      </c>
      <c r="F53">
        <f t="shared" si="8"/>
        <v>275000</v>
      </c>
      <c r="G53">
        <v>1188333</v>
      </c>
      <c r="H53" s="8">
        <f t="shared" si="9"/>
        <v>0.23141661470311772</v>
      </c>
      <c r="I53" s="9">
        <f t="shared" si="10"/>
        <v>231.41661470311772</v>
      </c>
      <c r="J53">
        <v>3730</v>
      </c>
      <c r="K53" s="10">
        <f t="shared" si="11"/>
        <v>863.18397284262915</v>
      </c>
    </row>
    <row r="54" spans="1:11">
      <c r="C54" t="s">
        <v>37</v>
      </c>
      <c r="D54" t="s">
        <v>38</v>
      </c>
      <c r="F54">
        <f t="shared" si="8"/>
        <v>0</v>
      </c>
      <c r="G54">
        <v>1188333</v>
      </c>
      <c r="H54" s="8">
        <f t="shared" si="9"/>
        <v>0</v>
      </c>
      <c r="I54" s="9">
        <f t="shared" si="10"/>
        <v>0</v>
      </c>
      <c r="J54" s="2">
        <v>63600</v>
      </c>
      <c r="K54" s="10">
        <f t="shared" si="11"/>
        <v>0</v>
      </c>
    </row>
    <row r="55" spans="1:11">
      <c r="C55" t="s">
        <v>39</v>
      </c>
      <c r="D55" t="s">
        <v>40</v>
      </c>
      <c r="E55">
        <v>250</v>
      </c>
      <c r="F55">
        <f t="shared" si="8"/>
        <v>50000</v>
      </c>
      <c r="G55">
        <v>1188333</v>
      </c>
      <c r="H55" s="8">
        <f t="shared" si="9"/>
        <v>4.2075748127839589E-2</v>
      </c>
      <c r="I55" s="9">
        <f t="shared" si="10"/>
        <v>42.075748127839589</v>
      </c>
      <c r="J55" s="2">
        <v>63250</v>
      </c>
      <c r="K55" s="10">
        <f t="shared" si="11"/>
        <v>2661.2910690858539</v>
      </c>
    </row>
    <row r="56" spans="1:11">
      <c r="C56" t="s">
        <v>41</v>
      </c>
      <c r="D56" t="s">
        <v>42</v>
      </c>
      <c r="F56">
        <f t="shared" si="8"/>
        <v>0</v>
      </c>
      <c r="G56">
        <v>1188333</v>
      </c>
      <c r="H56" s="8">
        <f t="shared" si="9"/>
        <v>0</v>
      </c>
      <c r="I56" s="9">
        <f t="shared" si="10"/>
        <v>0</v>
      </c>
      <c r="J56" s="2">
        <v>520</v>
      </c>
      <c r="K56" s="10">
        <f t="shared" si="11"/>
        <v>0</v>
      </c>
    </row>
    <row r="57" spans="1:11">
      <c r="C57" t="s">
        <v>43</v>
      </c>
      <c r="D57" t="s">
        <v>44</v>
      </c>
      <c r="E57">
        <v>100</v>
      </c>
      <c r="F57">
        <f t="shared" si="8"/>
        <v>20000</v>
      </c>
      <c r="G57">
        <v>1188333</v>
      </c>
      <c r="H57" s="8">
        <f t="shared" si="9"/>
        <v>1.6830299251135834E-2</v>
      </c>
      <c r="I57" s="9">
        <f t="shared" si="10"/>
        <v>16.830299251135834</v>
      </c>
      <c r="J57" s="2">
        <v>5320</v>
      </c>
      <c r="K57" s="10">
        <f t="shared" si="11"/>
        <v>89.537192016042638</v>
      </c>
    </row>
    <row r="58" spans="1:11">
      <c r="C58" t="s">
        <v>45</v>
      </c>
      <c r="D58" t="s">
        <v>46</v>
      </c>
      <c r="E58">
        <v>9375</v>
      </c>
      <c r="F58">
        <f t="shared" si="8"/>
        <v>1875000</v>
      </c>
      <c r="G58">
        <v>1188333</v>
      </c>
      <c r="H58" s="8">
        <f t="shared" si="9"/>
        <v>1.5778405547939844</v>
      </c>
      <c r="I58" s="9">
        <f t="shared" si="10"/>
        <v>1577.8405547939844</v>
      </c>
      <c r="J58" s="2">
        <v>520</v>
      </c>
      <c r="K58" s="10">
        <f t="shared" si="11"/>
        <v>820.47708849287187</v>
      </c>
    </row>
    <row r="59" spans="1:11">
      <c r="C59" t="s">
        <v>47</v>
      </c>
      <c r="D59" t="s">
        <v>48</v>
      </c>
      <c r="F59">
        <f t="shared" si="8"/>
        <v>0</v>
      </c>
      <c r="G59">
        <v>1188333</v>
      </c>
      <c r="H59" s="8">
        <f t="shared" si="9"/>
        <v>0</v>
      </c>
      <c r="I59" s="9">
        <f t="shared" si="10"/>
        <v>0</v>
      </c>
      <c r="J59" s="2">
        <v>65000</v>
      </c>
      <c r="K59" s="10">
        <f t="shared" si="11"/>
        <v>0</v>
      </c>
    </row>
    <row r="60" spans="1:11">
      <c r="C60" t="s">
        <v>49</v>
      </c>
      <c r="D60" t="s">
        <v>50</v>
      </c>
      <c r="F60">
        <f t="shared" si="8"/>
        <v>0</v>
      </c>
      <c r="G60">
        <v>1188333</v>
      </c>
      <c r="H60" s="8">
        <f t="shared" si="9"/>
        <v>0</v>
      </c>
      <c r="I60" s="9">
        <f t="shared" si="10"/>
        <v>0</v>
      </c>
      <c r="J60" s="2">
        <v>136800</v>
      </c>
      <c r="K60" s="10">
        <f t="shared" si="11"/>
        <v>0</v>
      </c>
    </row>
    <row r="61" spans="1:11">
      <c r="C61" t="s">
        <v>43</v>
      </c>
      <c r="D61" t="s">
        <v>16</v>
      </c>
      <c r="E61">
        <v>10</v>
      </c>
      <c r="F61">
        <f t="shared" si="8"/>
        <v>2000</v>
      </c>
      <c r="G61">
        <v>1188333</v>
      </c>
      <c r="H61" s="8">
        <f t="shared" si="9"/>
        <v>1.6830299251135836E-3</v>
      </c>
      <c r="I61" s="9">
        <f t="shared" si="10"/>
        <v>1.6830299251135836</v>
      </c>
      <c r="J61" s="2">
        <v>2143570</v>
      </c>
      <c r="K61" s="10">
        <f t="shared" si="11"/>
        <v>3607.6924565757245</v>
      </c>
    </row>
    <row r="62" spans="1:11">
      <c r="C62" t="s">
        <v>51</v>
      </c>
      <c r="D62" t="s">
        <v>52</v>
      </c>
      <c r="E62">
        <v>125</v>
      </c>
      <c r="F62">
        <f t="shared" si="8"/>
        <v>25000</v>
      </c>
      <c r="G62">
        <v>1188333</v>
      </c>
      <c r="H62" s="8">
        <f t="shared" si="9"/>
        <v>2.1037874063919795E-2</v>
      </c>
      <c r="I62" s="9">
        <f t="shared" si="10"/>
        <v>21.037874063919794</v>
      </c>
      <c r="J62" s="2">
        <v>106000</v>
      </c>
      <c r="K62" s="10">
        <f t="shared" si="11"/>
        <v>2230.014650775498</v>
      </c>
    </row>
    <row r="63" spans="1:11">
      <c r="C63" t="s">
        <v>53</v>
      </c>
      <c r="D63" t="s">
        <v>54</v>
      </c>
      <c r="E63">
        <v>7500</v>
      </c>
      <c r="F63">
        <f t="shared" si="8"/>
        <v>1500000</v>
      </c>
      <c r="G63">
        <v>1188333</v>
      </c>
      <c r="H63" s="8">
        <f t="shared" si="9"/>
        <v>1.2622724438351876</v>
      </c>
      <c r="I63" s="9">
        <f t="shared" si="10"/>
        <v>1262.2724438351875</v>
      </c>
      <c r="J63" s="2">
        <v>70390</v>
      </c>
      <c r="K63" s="10">
        <f t="shared" si="11"/>
        <v>88851.357321558855</v>
      </c>
    </row>
    <row r="64" spans="1:11">
      <c r="C64" t="s">
        <v>55</v>
      </c>
      <c r="D64" t="s">
        <v>56</v>
      </c>
      <c r="F64">
        <f t="shared" si="8"/>
        <v>0</v>
      </c>
      <c r="G64">
        <v>1188333</v>
      </c>
      <c r="H64" s="8">
        <f t="shared" si="9"/>
        <v>0</v>
      </c>
      <c r="I64" s="9">
        <f t="shared" si="10"/>
        <v>0</v>
      </c>
      <c r="J64" s="2">
        <v>114000</v>
      </c>
      <c r="K64" s="10">
        <f t="shared" si="11"/>
        <v>0</v>
      </c>
    </row>
    <row r="65" spans="1:11">
      <c r="C65" t="s">
        <v>53</v>
      </c>
      <c r="D65" t="s">
        <v>15</v>
      </c>
      <c r="E65">
        <v>125</v>
      </c>
      <c r="F65">
        <f t="shared" si="8"/>
        <v>25000</v>
      </c>
      <c r="G65">
        <v>1188333</v>
      </c>
      <c r="H65" s="8">
        <f t="shared" si="9"/>
        <v>2.1037874063919795E-2</v>
      </c>
      <c r="I65" s="9">
        <f t="shared" si="10"/>
        <v>21.037874063919794</v>
      </c>
      <c r="J65" s="2">
        <v>865100</v>
      </c>
      <c r="K65" s="10">
        <f t="shared" si="11"/>
        <v>18199.864852697014</v>
      </c>
    </row>
    <row r="66" spans="1:11">
      <c r="C66" t="s">
        <v>57</v>
      </c>
      <c r="D66" t="s">
        <v>58</v>
      </c>
      <c r="E66">
        <v>5</v>
      </c>
      <c r="F66">
        <f t="shared" si="8"/>
        <v>1000</v>
      </c>
      <c r="G66">
        <v>1188333</v>
      </c>
      <c r="H66" s="8">
        <f t="shared" si="9"/>
        <v>8.4151496255679178E-4</v>
      </c>
      <c r="I66" s="9">
        <f t="shared" si="10"/>
        <v>0.84151496255679181</v>
      </c>
      <c r="J66" s="2">
        <v>65400</v>
      </c>
      <c r="K66" s="10">
        <f t="shared" si="11"/>
        <v>55.035078551214184</v>
      </c>
    </row>
    <row r="67" spans="1:11">
      <c r="C67" t="s">
        <v>59</v>
      </c>
      <c r="D67" t="s">
        <v>60</v>
      </c>
      <c r="E67">
        <v>125</v>
      </c>
      <c r="F67">
        <f t="shared" si="8"/>
        <v>25000</v>
      </c>
      <c r="G67">
        <v>1188333</v>
      </c>
      <c r="H67" s="8">
        <f t="shared" si="9"/>
        <v>2.1037874063919795E-2</v>
      </c>
      <c r="I67" s="9">
        <f t="shared" si="10"/>
        <v>21.037874063919794</v>
      </c>
      <c r="J67" s="2">
        <v>2629</v>
      </c>
      <c r="K67" s="10">
        <f t="shared" si="11"/>
        <v>55.308570914045141</v>
      </c>
    </row>
    <row r="68" spans="1:11">
      <c r="C68" t="s">
        <v>17</v>
      </c>
      <c r="D68" t="s">
        <v>18</v>
      </c>
      <c r="E68">
        <v>15</v>
      </c>
      <c r="F68">
        <f t="shared" si="8"/>
        <v>3000</v>
      </c>
      <c r="G68">
        <v>1188333</v>
      </c>
      <c r="H68" s="8">
        <f t="shared" si="9"/>
        <v>2.5245448876703752E-3</v>
      </c>
      <c r="I68" s="9">
        <f t="shared" si="10"/>
        <v>2.5245448876703751</v>
      </c>
      <c r="J68" s="2">
        <v>85000</v>
      </c>
      <c r="K68" s="10">
        <f t="shared" si="11"/>
        <v>214.5863154519819</v>
      </c>
    </row>
    <row r="69" spans="1:11">
      <c r="B69" t="s">
        <v>61</v>
      </c>
      <c r="H69" s="8">
        <f>SUM(H51:H68)</f>
        <v>3.5141664836371618</v>
      </c>
      <c r="I69" s="9">
        <f t="shared" si="10"/>
        <v>3514.1664836371619</v>
      </c>
      <c r="K69" s="10">
        <f>SUM(K51:K68)</f>
        <v>141017.21907916383</v>
      </c>
    </row>
    <row r="72" spans="1:11">
      <c r="A72" t="s">
        <v>21</v>
      </c>
      <c r="B72" t="s">
        <v>22</v>
      </c>
      <c r="C72" t="s">
        <v>23</v>
      </c>
      <c r="D72" t="s">
        <v>24</v>
      </c>
      <c r="E72" t="s">
        <v>25</v>
      </c>
      <c r="F72" t="s">
        <v>26</v>
      </c>
      <c r="G72" t="s">
        <v>27</v>
      </c>
      <c r="H72" t="s">
        <v>28</v>
      </c>
      <c r="I72" t="s">
        <v>29</v>
      </c>
      <c r="J72" t="s">
        <v>30</v>
      </c>
      <c r="K72" t="s">
        <v>31</v>
      </c>
    </row>
    <row r="73" spans="1:11">
      <c r="A73" s="1">
        <v>42200</v>
      </c>
      <c r="B73" t="s">
        <v>19</v>
      </c>
      <c r="C73" t="s">
        <v>33</v>
      </c>
      <c r="D73" t="s">
        <v>34</v>
      </c>
      <c r="E73">
        <v>750</v>
      </c>
      <c r="F73">
        <f>E73*200</f>
        <v>150000</v>
      </c>
      <c r="G73">
        <v>521500</v>
      </c>
      <c r="H73" s="11">
        <f>F73/G73</f>
        <v>0.28763183125599234</v>
      </c>
      <c r="I73" s="12">
        <f>H73*1000</f>
        <v>287.63183125599232</v>
      </c>
      <c r="J73" s="2">
        <v>85000</v>
      </c>
      <c r="K73" s="13">
        <f>H73*J73</f>
        <v>24448.70565675935</v>
      </c>
    </row>
    <row r="74" spans="1:11">
      <c r="C74" t="s">
        <v>62</v>
      </c>
      <c r="D74" t="s">
        <v>63</v>
      </c>
      <c r="E74">
        <v>250</v>
      </c>
      <c r="F74">
        <f t="shared" ref="F74:F90" si="12">E74*200</f>
        <v>50000</v>
      </c>
      <c r="G74">
        <v>521500</v>
      </c>
      <c r="H74" s="11">
        <f t="shared" ref="H74:H90" si="13">F74/G74</f>
        <v>9.5877277085330781E-2</v>
      </c>
      <c r="I74" s="12">
        <f t="shared" ref="I74:I91" si="14">H74*1000</f>
        <v>95.877277085330775</v>
      </c>
      <c r="J74">
        <v>2900</v>
      </c>
      <c r="K74" s="13">
        <f t="shared" ref="K74:K90" si="15">H74*J74</f>
        <v>278.04410354745926</v>
      </c>
    </row>
    <row r="75" spans="1:11">
      <c r="C75" t="s">
        <v>35</v>
      </c>
      <c r="D75" t="s">
        <v>36</v>
      </c>
      <c r="E75">
        <v>250</v>
      </c>
      <c r="F75">
        <f t="shared" si="12"/>
        <v>50000</v>
      </c>
      <c r="G75">
        <v>521500</v>
      </c>
      <c r="H75" s="11">
        <f t="shared" si="13"/>
        <v>9.5877277085330781E-2</v>
      </c>
      <c r="I75" s="12">
        <f t="shared" si="14"/>
        <v>95.877277085330775</v>
      </c>
      <c r="J75">
        <v>3730</v>
      </c>
      <c r="K75" s="13">
        <f t="shared" si="15"/>
        <v>357.62224352828383</v>
      </c>
    </row>
    <row r="76" spans="1:11">
      <c r="C76" t="s">
        <v>37</v>
      </c>
      <c r="D76" t="s">
        <v>38</v>
      </c>
      <c r="E76">
        <v>25</v>
      </c>
      <c r="F76">
        <f t="shared" si="12"/>
        <v>5000</v>
      </c>
      <c r="G76">
        <v>521500</v>
      </c>
      <c r="H76" s="11">
        <f t="shared" si="13"/>
        <v>9.5877277085330784E-3</v>
      </c>
      <c r="I76" s="12">
        <f t="shared" si="14"/>
        <v>9.5877277085330785</v>
      </c>
      <c r="J76" s="2">
        <v>63600</v>
      </c>
      <c r="K76" s="13">
        <f t="shared" si="15"/>
        <v>609.77948226270382</v>
      </c>
    </row>
    <row r="77" spans="1:11">
      <c r="C77" t="s">
        <v>39</v>
      </c>
      <c r="D77" t="s">
        <v>40</v>
      </c>
      <c r="E77">
        <v>375</v>
      </c>
      <c r="F77">
        <f t="shared" si="12"/>
        <v>75000</v>
      </c>
      <c r="G77">
        <v>521500</v>
      </c>
      <c r="H77" s="11">
        <f t="shared" si="13"/>
        <v>0.14381591562799617</v>
      </c>
      <c r="I77" s="12">
        <f t="shared" si="14"/>
        <v>143.81591562799616</v>
      </c>
      <c r="J77" s="2">
        <v>63250</v>
      </c>
      <c r="K77" s="13">
        <f t="shared" si="15"/>
        <v>9096.3566634707586</v>
      </c>
    </row>
    <row r="78" spans="1:11">
      <c r="C78" t="s">
        <v>41</v>
      </c>
      <c r="D78" t="s">
        <v>42</v>
      </c>
      <c r="F78">
        <f t="shared" si="12"/>
        <v>0</v>
      </c>
      <c r="G78">
        <v>521500</v>
      </c>
      <c r="H78" s="11">
        <f t="shared" si="13"/>
        <v>0</v>
      </c>
      <c r="I78" s="12">
        <f t="shared" si="14"/>
        <v>0</v>
      </c>
      <c r="J78" s="2">
        <v>520</v>
      </c>
      <c r="K78" s="13">
        <f t="shared" si="15"/>
        <v>0</v>
      </c>
    </row>
    <row r="79" spans="1:11">
      <c r="C79" t="s">
        <v>43</v>
      </c>
      <c r="D79" t="s">
        <v>44</v>
      </c>
      <c r="E79">
        <v>25</v>
      </c>
      <c r="F79">
        <f t="shared" si="12"/>
        <v>5000</v>
      </c>
      <c r="G79">
        <v>521500</v>
      </c>
      <c r="H79" s="11">
        <f t="shared" si="13"/>
        <v>9.5877277085330784E-3</v>
      </c>
      <c r="I79" s="12">
        <f t="shared" si="14"/>
        <v>9.5877277085330785</v>
      </c>
      <c r="J79" s="2">
        <v>5320</v>
      </c>
      <c r="K79" s="13">
        <f t="shared" si="15"/>
        <v>51.006711409395976</v>
      </c>
    </row>
    <row r="80" spans="1:11">
      <c r="C80" t="s">
        <v>45</v>
      </c>
      <c r="D80" t="s">
        <v>46</v>
      </c>
      <c r="E80">
        <v>375</v>
      </c>
      <c r="F80">
        <f t="shared" si="12"/>
        <v>75000</v>
      </c>
      <c r="G80">
        <v>521500</v>
      </c>
      <c r="H80" s="11">
        <f t="shared" si="13"/>
        <v>0.14381591562799617</v>
      </c>
      <c r="I80" s="12">
        <f t="shared" si="14"/>
        <v>143.81591562799616</v>
      </c>
      <c r="J80" s="2">
        <v>520</v>
      </c>
      <c r="K80" s="13">
        <f t="shared" si="15"/>
        <v>74.784276126558012</v>
      </c>
    </row>
    <row r="81" spans="2:11">
      <c r="C81" t="s">
        <v>47</v>
      </c>
      <c r="D81" t="s">
        <v>48</v>
      </c>
      <c r="F81">
        <f t="shared" si="12"/>
        <v>0</v>
      </c>
      <c r="G81">
        <v>521500</v>
      </c>
      <c r="H81" s="11">
        <f t="shared" si="13"/>
        <v>0</v>
      </c>
      <c r="I81" s="12">
        <f t="shared" si="14"/>
        <v>0</v>
      </c>
      <c r="J81" s="2">
        <v>65000</v>
      </c>
      <c r="K81" s="13">
        <f t="shared" si="15"/>
        <v>0</v>
      </c>
    </row>
    <row r="82" spans="2:11">
      <c r="C82" t="s">
        <v>49</v>
      </c>
      <c r="D82" t="s">
        <v>50</v>
      </c>
      <c r="F82">
        <f t="shared" si="12"/>
        <v>0</v>
      </c>
      <c r="G82">
        <v>521500</v>
      </c>
      <c r="H82" s="11">
        <f t="shared" si="13"/>
        <v>0</v>
      </c>
      <c r="I82" s="12">
        <f t="shared" si="14"/>
        <v>0</v>
      </c>
      <c r="J82" s="2">
        <v>136800</v>
      </c>
      <c r="K82" s="13">
        <f t="shared" si="15"/>
        <v>0</v>
      </c>
    </row>
    <row r="83" spans="2:11">
      <c r="C83" t="s">
        <v>43</v>
      </c>
      <c r="D83" t="s">
        <v>16</v>
      </c>
      <c r="E83">
        <v>125</v>
      </c>
      <c r="F83">
        <f t="shared" si="12"/>
        <v>25000</v>
      </c>
      <c r="G83">
        <v>521500</v>
      </c>
      <c r="H83" s="11">
        <f t="shared" si="13"/>
        <v>4.793863854266539E-2</v>
      </c>
      <c r="I83" s="12">
        <f t="shared" si="14"/>
        <v>47.938638542665387</v>
      </c>
      <c r="J83" s="2">
        <v>2143570</v>
      </c>
      <c r="K83" s="13">
        <f t="shared" si="15"/>
        <v>102759.82742090125</v>
      </c>
    </row>
    <row r="84" spans="2:11">
      <c r="C84" t="s">
        <v>51</v>
      </c>
      <c r="D84" t="s">
        <v>52</v>
      </c>
      <c r="E84">
        <v>250</v>
      </c>
      <c r="F84">
        <f t="shared" si="12"/>
        <v>50000</v>
      </c>
      <c r="G84">
        <v>521500</v>
      </c>
      <c r="H84" s="11">
        <f t="shared" si="13"/>
        <v>9.5877277085330781E-2</v>
      </c>
      <c r="I84" s="12">
        <f t="shared" si="14"/>
        <v>95.877277085330775</v>
      </c>
      <c r="J84" s="2">
        <v>106000</v>
      </c>
      <c r="K84" s="13">
        <f t="shared" si="15"/>
        <v>10162.991371045062</v>
      </c>
    </row>
    <row r="85" spans="2:11">
      <c r="C85" t="s">
        <v>53</v>
      </c>
      <c r="D85" t="s">
        <v>54</v>
      </c>
      <c r="E85">
        <v>10000</v>
      </c>
      <c r="F85">
        <f t="shared" si="12"/>
        <v>2000000</v>
      </c>
      <c r="G85">
        <v>521500</v>
      </c>
      <c r="H85" s="11">
        <f t="shared" si="13"/>
        <v>3.8350910834132312</v>
      </c>
      <c r="I85" s="12">
        <f t="shared" si="14"/>
        <v>3835.0910834132314</v>
      </c>
      <c r="J85" s="2">
        <v>70390</v>
      </c>
      <c r="K85" s="13">
        <f t="shared" si="15"/>
        <v>269952.06136145734</v>
      </c>
    </row>
    <row r="86" spans="2:11">
      <c r="C86" t="s">
        <v>55</v>
      </c>
      <c r="D86" t="s">
        <v>56</v>
      </c>
      <c r="F86">
        <f t="shared" si="12"/>
        <v>0</v>
      </c>
      <c r="G86">
        <v>521500</v>
      </c>
      <c r="H86" s="11">
        <f t="shared" si="13"/>
        <v>0</v>
      </c>
      <c r="I86" s="12">
        <f t="shared" si="14"/>
        <v>0</v>
      </c>
      <c r="J86" s="2">
        <v>114000</v>
      </c>
      <c r="K86" s="13">
        <f t="shared" si="15"/>
        <v>0</v>
      </c>
    </row>
    <row r="87" spans="2:11">
      <c r="C87" t="s">
        <v>53</v>
      </c>
      <c r="D87" t="s">
        <v>15</v>
      </c>
      <c r="E87">
        <v>250</v>
      </c>
      <c r="F87">
        <f t="shared" si="12"/>
        <v>50000</v>
      </c>
      <c r="G87">
        <v>521500</v>
      </c>
      <c r="H87" s="11">
        <f t="shared" si="13"/>
        <v>9.5877277085330781E-2</v>
      </c>
      <c r="I87" s="12">
        <f t="shared" si="14"/>
        <v>95.877277085330775</v>
      </c>
      <c r="J87" s="2">
        <v>865100</v>
      </c>
      <c r="K87" s="13">
        <f t="shared" si="15"/>
        <v>82943.432406519656</v>
      </c>
    </row>
    <row r="88" spans="2:11">
      <c r="C88" t="s">
        <v>57</v>
      </c>
      <c r="D88" t="s">
        <v>58</v>
      </c>
      <c r="E88">
        <v>5</v>
      </c>
      <c r="F88">
        <f t="shared" si="12"/>
        <v>1000</v>
      </c>
      <c r="G88">
        <v>521500</v>
      </c>
      <c r="H88" s="11">
        <f t="shared" si="13"/>
        <v>1.9175455417066154E-3</v>
      </c>
      <c r="I88" s="12">
        <f t="shared" si="14"/>
        <v>1.9175455417066154</v>
      </c>
      <c r="J88" s="2">
        <v>65400</v>
      </c>
      <c r="K88" s="13">
        <f t="shared" si="15"/>
        <v>125.40747842761265</v>
      </c>
    </row>
    <row r="89" spans="2:11">
      <c r="C89" t="s">
        <v>59</v>
      </c>
      <c r="D89" t="s">
        <v>60</v>
      </c>
      <c r="E89">
        <v>250</v>
      </c>
      <c r="F89">
        <f t="shared" si="12"/>
        <v>50000</v>
      </c>
      <c r="G89">
        <v>521500</v>
      </c>
      <c r="H89" s="11">
        <f t="shared" si="13"/>
        <v>9.5877277085330781E-2</v>
      </c>
      <c r="I89" s="12">
        <f t="shared" si="14"/>
        <v>95.877277085330775</v>
      </c>
      <c r="J89" s="2">
        <v>2629</v>
      </c>
      <c r="K89" s="13">
        <f t="shared" si="15"/>
        <v>252.06136145733461</v>
      </c>
    </row>
    <row r="90" spans="2:11">
      <c r="C90" t="s">
        <v>17</v>
      </c>
      <c r="D90" t="s">
        <v>18</v>
      </c>
      <c r="E90">
        <v>5</v>
      </c>
      <c r="F90">
        <f t="shared" si="12"/>
        <v>1000</v>
      </c>
      <c r="G90">
        <v>521500</v>
      </c>
      <c r="H90" s="11">
        <f t="shared" si="13"/>
        <v>1.9175455417066154E-3</v>
      </c>
      <c r="I90" s="12">
        <f t="shared" si="14"/>
        <v>1.9175455417066154</v>
      </c>
      <c r="J90" s="2">
        <v>85000</v>
      </c>
      <c r="K90" s="13">
        <f t="shared" si="15"/>
        <v>162.99137104506232</v>
      </c>
    </row>
    <row r="91" spans="2:11">
      <c r="B91" t="s">
        <v>20</v>
      </c>
      <c r="H91" s="11">
        <f>SUM(H73:H90)</f>
        <v>4.9606903163950138</v>
      </c>
      <c r="I91" s="12">
        <f t="shared" si="14"/>
        <v>4960.6903163950137</v>
      </c>
      <c r="K91" s="13">
        <f>SUM(K73:K90)</f>
        <v>501275.07190795784</v>
      </c>
    </row>
    <row r="100" spans="1:11">
      <c r="A100" t="s">
        <v>21</v>
      </c>
      <c r="B100" t="s">
        <v>22</v>
      </c>
      <c r="C100" t="s">
        <v>23</v>
      </c>
      <c r="D100" t="s">
        <v>24</v>
      </c>
      <c r="E100" t="s">
        <v>25</v>
      </c>
      <c r="F100" t="s">
        <v>26</v>
      </c>
      <c r="G100" t="s">
        <v>27</v>
      </c>
      <c r="H100" t="s">
        <v>28</v>
      </c>
      <c r="I100" t="s">
        <v>29</v>
      </c>
      <c r="J100" t="s">
        <v>30</v>
      </c>
      <c r="K100" t="s">
        <v>31</v>
      </c>
    </row>
    <row r="101" spans="1:11">
      <c r="A101" s="1">
        <v>42265</v>
      </c>
      <c r="B101" t="s">
        <v>32</v>
      </c>
      <c r="C101" t="s">
        <v>33</v>
      </c>
      <c r="D101" t="s">
        <v>34</v>
      </c>
      <c r="E101">
        <v>18875</v>
      </c>
      <c r="F101">
        <f>E101*120</f>
        <v>2265000</v>
      </c>
      <c r="G101">
        <v>1128916</v>
      </c>
      <c r="H101" s="14">
        <f>F101/G101</f>
        <v>2.0063494538123297</v>
      </c>
      <c r="I101" s="15">
        <f>H101*1000</f>
        <v>2006.3494538123296</v>
      </c>
      <c r="J101" s="2">
        <v>170020</v>
      </c>
      <c r="K101" s="16">
        <f>H101*J101</f>
        <v>341119.53413717228</v>
      </c>
    </row>
    <row r="102" spans="1:11">
      <c r="C102" t="s">
        <v>62</v>
      </c>
      <c r="D102" t="s">
        <v>63</v>
      </c>
      <c r="E102">
        <v>0</v>
      </c>
      <c r="F102">
        <f t="shared" ref="F102:F118" si="16">E102*120</f>
        <v>0</v>
      </c>
      <c r="G102">
        <v>1128916</v>
      </c>
      <c r="H102" s="14">
        <f t="shared" ref="H102:H118" si="17">F102/G102</f>
        <v>0</v>
      </c>
      <c r="I102" s="15">
        <f t="shared" ref="I102:I119" si="18">H102*1000</f>
        <v>0</v>
      </c>
      <c r="J102">
        <v>2900</v>
      </c>
      <c r="K102" s="16">
        <f t="shared" ref="K102:K118" si="19">H102*J102</f>
        <v>0</v>
      </c>
    </row>
    <row r="103" spans="1:11">
      <c r="C103" t="s">
        <v>35</v>
      </c>
      <c r="D103" t="s">
        <v>36</v>
      </c>
      <c r="E103">
        <v>3250</v>
      </c>
      <c r="F103">
        <f t="shared" si="16"/>
        <v>390000</v>
      </c>
      <c r="G103">
        <v>1128916</v>
      </c>
      <c r="H103" s="14">
        <f t="shared" si="17"/>
        <v>0.34546414436503692</v>
      </c>
      <c r="I103" s="15">
        <f t="shared" si="18"/>
        <v>345.46414436503693</v>
      </c>
      <c r="J103">
        <v>3730</v>
      </c>
      <c r="K103" s="16">
        <f t="shared" si="19"/>
        <v>1288.5812584815876</v>
      </c>
    </row>
    <row r="104" spans="1:11">
      <c r="C104" t="s">
        <v>37</v>
      </c>
      <c r="D104" t="s">
        <v>38</v>
      </c>
      <c r="E104">
        <v>0</v>
      </c>
      <c r="F104">
        <f t="shared" si="16"/>
        <v>0</v>
      </c>
      <c r="G104">
        <v>1128916</v>
      </c>
      <c r="H104" s="14">
        <f t="shared" si="17"/>
        <v>0</v>
      </c>
      <c r="I104" s="15">
        <f t="shared" si="18"/>
        <v>0</v>
      </c>
      <c r="J104" s="2">
        <v>63600</v>
      </c>
      <c r="K104" s="16">
        <f t="shared" si="19"/>
        <v>0</v>
      </c>
    </row>
    <row r="105" spans="1:11">
      <c r="C105" t="s">
        <v>39</v>
      </c>
      <c r="D105" t="s">
        <v>40</v>
      </c>
      <c r="E105">
        <v>225</v>
      </c>
      <c r="F105">
        <f t="shared" si="16"/>
        <v>27000</v>
      </c>
      <c r="G105">
        <v>1128916</v>
      </c>
      <c r="H105" s="14">
        <f t="shared" si="17"/>
        <v>2.3916748456041016E-2</v>
      </c>
      <c r="I105" s="15">
        <f t="shared" si="18"/>
        <v>23.916748456041017</v>
      </c>
      <c r="J105" s="2">
        <v>75500</v>
      </c>
      <c r="K105" s="16">
        <f t="shared" si="19"/>
        <v>1805.7145084310966</v>
      </c>
    </row>
    <row r="106" spans="1:11">
      <c r="C106" t="s">
        <v>41</v>
      </c>
      <c r="D106" t="s">
        <v>42</v>
      </c>
      <c r="E106">
        <v>0</v>
      </c>
      <c r="F106">
        <f t="shared" si="16"/>
        <v>0</v>
      </c>
      <c r="G106">
        <v>1128916</v>
      </c>
      <c r="H106" s="14">
        <f t="shared" si="17"/>
        <v>0</v>
      </c>
      <c r="I106" s="15">
        <f t="shared" si="18"/>
        <v>0</v>
      </c>
      <c r="J106" s="2">
        <v>520</v>
      </c>
      <c r="K106" s="16">
        <f t="shared" si="19"/>
        <v>0</v>
      </c>
    </row>
    <row r="107" spans="1:11">
      <c r="C107" t="s">
        <v>43</v>
      </c>
      <c r="D107" t="s">
        <v>44</v>
      </c>
      <c r="E107">
        <v>15</v>
      </c>
      <c r="F107">
        <f t="shared" si="16"/>
        <v>1800</v>
      </c>
      <c r="G107">
        <v>1128916</v>
      </c>
      <c r="H107" s="14">
        <f t="shared" si="17"/>
        <v>1.5944498970694011E-3</v>
      </c>
      <c r="I107" s="15">
        <f t="shared" si="18"/>
        <v>1.5944498970694012</v>
      </c>
      <c r="J107" s="2">
        <v>5320</v>
      </c>
      <c r="K107" s="16">
        <f t="shared" si="19"/>
        <v>8.4824734524092147</v>
      </c>
    </row>
    <row r="108" spans="1:11">
      <c r="C108" t="s">
        <v>45</v>
      </c>
      <c r="D108" t="s">
        <v>46</v>
      </c>
      <c r="E108">
        <v>875</v>
      </c>
      <c r="F108">
        <f t="shared" si="16"/>
        <v>105000</v>
      </c>
      <c r="G108">
        <v>1128916</v>
      </c>
      <c r="H108" s="14">
        <f t="shared" si="17"/>
        <v>9.3009577329048396E-2</v>
      </c>
      <c r="I108" s="15">
        <f t="shared" si="18"/>
        <v>93.009577329048398</v>
      </c>
      <c r="J108" s="2">
        <v>520</v>
      </c>
      <c r="K108" s="16">
        <f t="shared" si="19"/>
        <v>48.364980211105163</v>
      </c>
    </row>
    <row r="109" spans="1:11">
      <c r="C109" t="s">
        <v>47</v>
      </c>
      <c r="D109" t="s">
        <v>48</v>
      </c>
      <c r="E109">
        <v>0</v>
      </c>
      <c r="F109">
        <f t="shared" si="16"/>
        <v>0</v>
      </c>
      <c r="G109">
        <v>1128916</v>
      </c>
      <c r="H109" s="14">
        <f t="shared" si="17"/>
        <v>0</v>
      </c>
      <c r="I109" s="15">
        <f t="shared" si="18"/>
        <v>0</v>
      </c>
      <c r="J109" s="2">
        <v>65000</v>
      </c>
      <c r="K109" s="16">
        <f t="shared" si="19"/>
        <v>0</v>
      </c>
    </row>
    <row r="110" spans="1:11">
      <c r="C110" t="s">
        <v>49</v>
      </c>
      <c r="D110" t="s">
        <v>50</v>
      </c>
      <c r="E110">
        <v>0</v>
      </c>
      <c r="F110">
        <f t="shared" si="16"/>
        <v>0</v>
      </c>
      <c r="G110">
        <v>1128916</v>
      </c>
      <c r="H110" s="14">
        <f t="shared" si="17"/>
        <v>0</v>
      </c>
      <c r="I110" s="15">
        <f t="shared" si="18"/>
        <v>0</v>
      </c>
      <c r="J110" s="2">
        <v>136800</v>
      </c>
      <c r="K110" s="16">
        <f t="shared" si="19"/>
        <v>0</v>
      </c>
    </row>
    <row r="111" spans="1:11">
      <c r="C111" t="s">
        <v>43</v>
      </c>
      <c r="D111" t="s">
        <v>16</v>
      </c>
      <c r="E111">
        <v>10</v>
      </c>
      <c r="F111">
        <f t="shared" si="16"/>
        <v>1200</v>
      </c>
      <c r="G111">
        <v>1128916</v>
      </c>
      <c r="H111" s="14">
        <f t="shared" si="17"/>
        <v>1.0629665980462675E-3</v>
      </c>
      <c r="I111" s="15">
        <f t="shared" si="18"/>
        <v>1.0629665980462675</v>
      </c>
      <c r="J111" s="2">
        <v>2143570</v>
      </c>
      <c r="K111" s="16">
        <f t="shared" si="19"/>
        <v>2278.5433105740376</v>
      </c>
    </row>
    <row r="112" spans="1:11">
      <c r="C112" t="s">
        <v>51</v>
      </c>
      <c r="D112" t="s">
        <v>52</v>
      </c>
      <c r="E112">
        <v>0</v>
      </c>
      <c r="F112">
        <f t="shared" si="16"/>
        <v>0</v>
      </c>
      <c r="G112">
        <v>1128916</v>
      </c>
      <c r="H112" s="14">
        <f t="shared" si="17"/>
        <v>0</v>
      </c>
      <c r="I112" s="15">
        <f t="shared" si="18"/>
        <v>0</v>
      </c>
      <c r="J112" s="2">
        <v>106000</v>
      </c>
      <c r="K112" s="16">
        <f t="shared" si="19"/>
        <v>0</v>
      </c>
    </row>
    <row r="113" spans="1:11">
      <c r="C113" t="s">
        <v>53</v>
      </c>
      <c r="D113" t="s">
        <v>54</v>
      </c>
      <c r="E113">
        <v>125</v>
      </c>
      <c r="F113">
        <f t="shared" si="16"/>
        <v>15000</v>
      </c>
      <c r="G113">
        <v>1128916</v>
      </c>
      <c r="H113" s="14">
        <f t="shared" si="17"/>
        <v>1.3287082475578343E-2</v>
      </c>
      <c r="I113" s="15">
        <f t="shared" si="18"/>
        <v>13.287082475578343</v>
      </c>
      <c r="J113" s="2">
        <v>70390</v>
      </c>
      <c r="K113" s="16">
        <f t="shared" si="19"/>
        <v>935.2777354559596</v>
      </c>
    </row>
    <row r="114" spans="1:11">
      <c r="C114" t="s">
        <v>55</v>
      </c>
      <c r="D114" t="s">
        <v>56</v>
      </c>
      <c r="E114">
        <v>0</v>
      </c>
      <c r="F114">
        <f t="shared" si="16"/>
        <v>0</v>
      </c>
      <c r="G114">
        <v>1128916</v>
      </c>
      <c r="H114" s="14">
        <f t="shared" si="17"/>
        <v>0</v>
      </c>
      <c r="I114" s="15">
        <f t="shared" si="18"/>
        <v>0</v>
      </c>
      <c r="J114" s="2">
        <v>114000</v>
      </c>
      <c r="K114" s="16">
        <f t="shared" si="19"/>
        <v>0</v>
      </c>
    </row>
    <row r="115" spans="1:11">
      <c r="C115" t="s">
        <v>53</v>
      </c>
      <c r="D115" t="s">
        <v>15</v>
      </c>
      <c r="E115">
        <v>500</v>
      </c>
      <c r="F115">
        <f t="shared" si="16"/>
        <v>60000</v>
      </c>
      <c r="G115">
        <v>1128916</v>
      </c>
      <c r="H115" s="14">
        <f t="shared" si="17"/>
        <v>5.3148329902313371E-2</v>
      </c>
      <c r="I115" s="15">
        <f t="shared" si="18"/>
        <v>53.148329902313371</v>
      </c>
      <c r="J115" s="2">
        <v>501930</v>
      </c>
      <c r="K115" s="16">
        <f t="shared" si="19"/>
        <v>26676.741227868151</v>
      </c>
    </row>
    <row r="116" spans="1:11">
      <c r="C116" t="s">
        <v>57</v>
      </c>
      <c r="D116" t="s">
        <v>58</v>
      </c>
      <c r="E116">
        <v>0</v>
      </c>
      <c r="F116">
        <f t="shared" si="16"/>
        <v>0</v>
      </c>
      <c r="G116">
        <v>1128916</v>
      </c>
      <c r="H116" s="14">
        <f t="shared" si="17"/>
        <v>0</v>
      </c>
      <c r="I116" s="15">
        <f t="shared" si="18"/>
        <v>0</v>
      </c>
      <c r="J116" s="2">
        <v>65400</v>
      </c>
      <c r="K116" s="16">
        <f t="shared" si="19"/>
        <v>0</v>
      </c>
    </row>
    <row r="117" spans="1:11">
      <c r="C117" t="s">
        <v>59</v>
      </c>
      <c r="D117" t="s">
        <v>60</v>
      </c>
      <c r="E117">
        <v>6875</v>
      </c>
      <c r="F117">
        <f t="shared" si="16"/>
        <v>825000</v>
      </c>
      <c r="G117">
        <v>1128916</v>
      </c>
      <c r="H117" s="14">
        <f t="shared" si="17"/>
        <v>0.73078953615680886</v>
      </c>
      <c r="I117" s="15">
        <f t="shared" si="18"/>
        <v>730.78953615680882</v>
      </c>
      <c r="J117" s="2">
        <v>2629</v>
      </c>
      <c r="K117" s="16">
        <f t="shared" si="19"/>
        <v>1921.2456905562506</v>
      </c>
    </row>
    <row r="118" spans="1:11">
      <c r="C118" t="s">
        <v>17</v>
      </c>
      <c r="D118" t="s">
        <v>18</v>
      </c>
      <c r="E118">
        <v>10</v>
      </c>
      <c r="F118">
        <f t="shared" si="16"/>
        <v>1200</v>
      </c>
      <c r="G118">
        <v>1128916</v>
      </c>
      <c r="H118" s="14">
        <f t="shared" si="17"/>
        <v>1.0629665980462675E-3</v>
      </c>
      <c r="I118" s="15">
        <f t="shared" si="18"/>
        <v>1.0629665980462675</v>
      </c>
      <c r="J118" s="2">
        <v>85000</v>
      </c>
      <c r="K118" s="16">
        <f t="shared" si="19"/>
        <v>90.352160833932743</v>
      </c>
    </row>
    <row r="119" spans="1:11">
      <c r="B119" t="s">
        <v>61</v>
      </c>
      <c r="H119" s="14">
        <f>SUM(H101:H118)</f>
        <v>3.2696852555903182</v>
      </c>
      <c r="I119" s="15">
        <f t="shared" si="18"/>
        <v>3269.6852555903183</v>
      </c>
      <c r="K119" s="16">
        <f>SUM(K101:K118)</f>
        <v>376172.8374830368</v>
      </c>
    </row>
    <row r="122" spans="1:11">
      <c r="A122" t="s">
        <v>21</v>
      </c>
      <c r="B122" t="s">
        <v>22</v>
      </c>
      <c r="C122" t="s">
        <v>23</v>
      </c>
      <c r="D122" t="s">
        <v>24</v>
      </c>
      <c r="E122" t="s">
        <v>25</v>
      </c>
      <c r="F122" t="s">
        <v>26</v>
      </c>
      <c r="G122" t="s">
        <v>27</v>
      </c>
      <c r="H122" t="s">
        <v>28</v>
      </c>
      <c r="I122" t="s">
        <v>29</v>
      </c>
      <c r="J122" t="s">
        <v>30</v>
      </c>
      <c r="K122" t="s">
        <v>31</v>
      </c>
    </row>
    <row r="123" spans="1:11">
      <c r="A123" s="1">
        <v>42265</v>
      </c>
      <c r="B123" t="s">
        <v>19</v>
      </c>
      <c r="C123" t="s">
        <v>33</v>
      </c>
      <c r="D123" t="s">
        <v>34</v>
      </c>
      <c r="E123">
        <v>2625</v>
      </c>
      <c r="F123">
        <f>E123*120</f>
        <v>315000</v>
      </c>
      <c r="G123">
        <v>429120</v>
      </c>
      <c r="H123" s="17">
        <f>F123/G123</f>
        <v>0.73406040268456374</v>
      </c>
      <c r="I123" s="18">
        <f>H123*1000</f>
        <v>734.06040268456377</v>
      </c>
      <c r="J123" s="2">
        <v>170020</v>
      </c>
      <c r="K123" s="19">
        <f>H123*J123</f>
        <v>124804.94966442953</v>
      </c>
    </row>
    <row r="124" spans="1:11">
      <c r="C124" t="s">
        <v>62</v>
      </c>
      <c r="D124" t="s">
        <v>63</v>
      </c>
      <c r="E124">
        <v>0</v>
      </c>
      <c r="F124">
        <f t="shared" ref="F124:F140" si="20">E124*120</f>
        <v>0</v>
      </c>
      <c r="G124">
        <v>429120</v>
      </c>
      <c r="H124" s="17">
        <f t="shared" ref="H124:H140" si="21">F124/G124</f>
        <v>0</v>
      </c>
      <c r="I124" s="18">
        <f t="shared" ref="I124:I141" si="22">H124*1000</f>
        <v>0</v>
      </c>
      <c r="J124">
        <v>2900</v>
      </c>
      <c r="K124" s="19">
        <f t="shared" ref="K124:K140" si="23">H124*J124</f>
        <v>0</v>
      </c>
    </row>
    <row r="125" spans="1:11">
      <c r="C125" t="s">
        <v>35</v>
      </c>
      <c r="D125" t="s">
        <v>36</v>
      </c>
      <c r="E125">
        <v>1125</v>
      </c>
      <c r="F125">
        <f t="shared" si="20"/>
        <v>135000</v>
      </c>
      <c r="G125">
        <v>429120</v>
      </c>
      <c r="H125" s="17">
        <f t="shared" si="21"/>
        <v>0.31459731543624159</v>
      </c>
      <c r="I125" s="18">
        <f t="shared" si="22"/>
        <v>314.59731543624162</v>
      </c>
      <c r="J125">
        <v>3730</v>
      </c>
      <c r="K125" s="19">
        <f t="shared" si="23"/>
        <v>1173.4479865771812</v>
      </c>
    </row>
    <row r="126" spans="1:11">
      <c r="C126" t="s">
        <v>37</v>
      </c>
      <c r="D126" t="s">
        <v>38</v>
      </c>
      <c r="E126">
        <v>12</v>
      </c>
      <c r="F126">
        <f t="shared" si="20"/>
        <v>1440</v>
      </c>
      <c r="G126">
        <v>429120</v>
      </c>
      <c r="H126" s="17">
        <f t="shared" si="21"/>
        <v>3.3557046979865771E-3</v>
      </c>
      <c r="I126" s="18">
        <f t="shared" si="22"/>
        <v>3.3557046979865772</v>
      </c>
      <c r="J126" s="2">
        <v>63600</v>
      </c>
      <c r="K126" s="19">
        <f t="shared" si="23"/>
        <v>213.4228187919463</v>
      </c>
    </row>
    <row r="127" spans="1:11">
      <c r="C127" t="s">
        <v>39</v>
      </c>
      <c r="D127" t="s">
        <v>40</v>
      </c>
      <c r="E127">
        <v>8125</v>
      </c>
      <c r="F127">
        <f t="shared" si="20"/>
        <v>975000</v>
      </c>
      <c r="G127">
        <v>429120</v>
      </c>
      <c r="H127" s="17">
        <f t="shared" si="21"/>
        <v>2.2720917225950781</v>
      </c>
      <c r="I127" s="18">
        <f t="shared" si="22"/>
        <v>2272.091722595078</v>
      </c>
      <c r="J127" s="2">
        <v>75500</v>
      </c>
      <c r="K127" s="19">
        <f t="shared" si="23"/>
        <v>171542.92505592838</v>
      </c>
    </row>
    <row r="128" spans="1:11">
      <c r="C128" t="s">
        <v>41</v>
      </c>
      <c r="D128" t="s">
        <v>42</v>
      </c>
      <c r="E128">
        <v>0</v>
      </c>
      <c r="F128">
        <f t="shared" si="20"/>
        <v>0</v>
      </c>
      <c r="G128">
        <v>429120</v>
      </c>
      <c r="H128" s="17">
        <f t="shared" si="21"/>
        <v>0</v>
      </c>
      <c r="I128" s="18">
        <f t="shared" si="22"/>
        <v>0</v>
      </c>
      <c r="J128" s="2">
        <v>520</v>
      </c>
      <c r="K128" s="19">
        <f t="shared" si="23"/>
        <v>0</v>
      </c>
    </row>
    <row r="129" spans="2:11">
      <c r="C129" t="s">
        <v>43</v>
      </c>
      <c r="D129" t="s">
        <v>44</v>
      </c>
      <c r="E129">
        <v>16</v>
      </c>
      <c r="F129">
        <f t="shared" si="20"/>
        <v>1920</v>
      </c>
      <c r="G129">
        <v>429120</v>
      </c>
      <c r="H129" s="17">
        <f t="shared" si="21"/>
        <v>4.4742729306487695E-3</v>
      </c>
      <c r="I129" s="18">
        <f t="shared" si="22"/>
        <v>4.4742729306487696</v>
      </c>
      <c r="J129" s="2">
        <v>5320</v>
      </c>
      <c r="K129" s="19">
        <f t="shared" si="23"/>
        <v>23.803131991051455</v>
      </c>
    </row>
    <row r="130" spans="2:11">
      <c r="C130" t="s">
        <v>45</v>
      </c>
      <c r="D130" t="s">
        <v>46</v>
      </c>
      <c r="E130">
        <v>375</v>
      </c>
      <c r="F130">
        <f t="shared" si="20"/>
        <v>45000</v>
      </c>
      <c r="G130">
        <v>429120</v>
      </c>
      <c r="H130" s="17">
        <f t="shared" si="21"/>
        <v>0.10486577181208054</v>
      </c>
      <c r="I130" s="18">
        <f t="shared" si="22"/>
        <v>104.86577181208054</v>
      </c>
      <c r="J130" s="2">
        <v>520</v>
      </c>
      <c r="K130" s="19">
        <f t="shared" si="23"/>
        <v>54.530201342281877</v>
      </c>
    </row>
    <row r="131" spans="2:11">
      <c r="C131" t="s">
        <v>47</v>
      </c>
      <c r="D131" t="s">
        <v>48</v>
      </c>
      <c r="E131">
        <v>0</v>
      </c>
      <c r="F131">
        <f t="shared" si="20"/>
        <v>0</v>
      </c>
      <c r="G131">
        <v>429120</v>
      </c>
      <c r="H131" s="17">
        <f t="shared" si="21"/>
        <v>0</v>
      </c>
      <c r="I131" s="18">
        <f t="shared" si="22"/>
        <v>0</v>
      </c>
      <c r="J131" s="2">
        <v>65000</v>
      </c>
      <c r="K131" s="19">
        <f t="shared" si="23"/>
        <v>0</v>
      </c>
    </row>
    <row r="132" spans="2:11">
      <c r="C132" t="s">
        <v>49</v>
      </c>
      <c r="D132" t="s">
        <v>50</v>
      </c>
      <c r="E132">
        <v>0</v>
      </c>
      <c r="F132">
        <f t="shared" si="20"/>
        <v>0</v>
      </c>
      <c r="G132">
        <v>429120</v>
      </c>
      <c r="H132" s="17">
        <f t="shared" si="21"/>
        <v>0</v>
      </c>
      <c r="I132" s="18">
        <f t="shared" si="22"/>
        <v>0</v>
      </c>
      <c r="J132" s="2">
        <v>136800</v>
      </c>
      <c r="K132" s="19">
        <f t="shared" si="23"/>
        <v>0</v>
      </c>
    </row>
    <row r="133" spans="2:11">
      <c r="C133" t="s">
        <v>43</v>
      </c>
      <c r="D133" t="s">
        <v>16</v>
      </c>
      <c r="E133">
        <v>30</v>
      </c>
      <c r="F133">
        <f t="shared" si="20"/>
        <v>3600</v>
      </c>
      <c r="G133">
        <v>429120</v>
      </c>
      <c r="H133" s="17">
        <f t="shared" si="21"/>
        <v>8.389261744966443E-3</v>
      </c>
      <c r="I133" s="18">
        <f t="shared" si="22"/>
        <v>8.3892617449664435</v>
      </c>
      <c r="J133" s="2">
        <v>2143570</v>
      </c>
      <c r="K133" s="19">
        <f t="shared" si="23"/>
        <v>17982.969798657719</v>
      </c>
    </row>
    <row r="134" spans="2:11">
      <c r="C134" t="s">
        <v>51</v>
      </c>
      <c r="D134" t="s">
        <v>52</v>
      </c>
      <c r="E134">
        <v>0</v>
      </c>
      <c r="F134">
        <f t="shared" si="20"/>
        <v>0</v>
      </c>
      <c r="G134">
        <v>429120</v>
      </c>
      <c r="H134" s="17">
        <f t="shared" si="21"/>
        <v>0</v>
      </c>
      <c r="I134" s="18">
        <f t="shared" si="22"/>
        <v>0</v>
      </c>
      <c r="J134" s="2">
        <v>106000</v>
      </c>
      <c r="K134" s="19">
        <f t="shared" si="23"/>
        <v>0</v>
      </c>
    </row>
    <row r="135" spans="2:11">
      <c r="C135" t="s">
        <v>53</v>
      </c>
      <c r="D135" t="s">
        <v>54</v>
      </c>
      <c r="E135">
        <v>125</v>
      </c>
      <c r="F135">
        <f t="shared" si="20"/>
        <v>15000</v>
      </c>
      <c r="G135">
        <v>429120</v>
      </c>
      <c r="H135" s="17">
        <f t="shared" si="21"/>
        <v>3.4955257270693513E-2</v>
      </c>
      <c r="I135" s="18">
        <f t="shared" si="22"/>
        <v>34.955257270693515</v>
      </c>
      <c r="J135" s="2">
        <v>70390</v>
      </c>
      <c r="K135" s="19">
        <f t="shared" si="23"/>
        <v>2460.5005592841162</v>
      </c>
    </row>
    <row r="136" spans="2:11">
      <c r="C136" t="s">
        <v>55</v>
      </c>
      <c r="D136" t="s">
        <v>56</v>
      </c>
      <c r="E136">
        <v>0</v>
      </c>
      <c r="F136">
        <f t="shared" si="20"/>
        <v>0</v>
      </c>
      <c r="G136">
        <v>429120</v>
      </c>
      <c r="H136" s="17">
        <f t="shared" si="21"/>
        <v>0</v>
      </c>
      <c r="I136" s="18">
        <f t="shared" si="22"/>
        <v>0</v>
      </c>
      <c r="J136" s="2">
        <v>114000</v>
      </c>
      <c r="K136" s="19">
        <f t="shared" si="23"/>
        <v>0</v>
      </c>
    </row>
    <row r="137" spans="2:11">
      <c r="C137" t="s">
        <v>53</v>
      </c>
      <c r="D137" t="s">
        <v>15</v>
      </c>
      <c r="E137">
        <v>1000</v>
      </c>
      <c r="F137">
        <f t="shared" si="20"/>
        <v>120000</v>
      </c>
      <c r="G137">
        <v>429120</v>
      </c>
      <c r="H137" s="17">
        <f t="shared" si="21"/>
        <v>0.2796420581655481</v>
      </c>
      <c r="I137" s="18">
        <f t="shared" si="22"/>
        <v>279.64205816554812</v>
      </c>
      <c r="J137" s="2">
        <v>501930</v>
      </c>
      <c r="K137" s="19">
        <f t="shared" si="23"/>
        <v>140360.73825503356</v>
      </c>
    </row>
    <row r="138" spans="2:11">
      <c r="C138" t="s">
        <v>57</v>
      </c>
      <c r="D138" t="s">
        <v>58</v>
      </c>
      <c r="E138">
        <v>5</v>
      </c>
      <c r="F138">
        <f t="shared" si="20"/>
        <v>600</v>
      </c>
      <c r="G138">
        <v>429120</v>
      </c>
      <c r="H138" s="17">
        <f t="shared" si="21"/>
        <v>1.3982102908277406E-3</v>
      </c>
      <c r="I138" s="18">
        <f t="shared" si="22"/>
        <v>1.3982102908277405</v>
      </c>
      <c r="J138" s="2">
        <v>65400</v>
      </c>
      <c r="K138" s="19">
        <f t="shared" si="23"/>
        <v>91.44295302013424</v>
      </c>
    </row>
    <row r="139" spans="2:11">
      <c r="C139" t="s">
        <v>59</v>
      </c>
      <c r="D139" t="s">
        <v>60</v>
      </c>
      <c r="E139">
        <v>2125</v>
      </c>
      <c r="F139">
        <f t="shared" si="20"/>
        <v>255000</v>
      </c>
      <c r="G139">
        <v>429120</v>
      </c>
      <c r="H139" s="17">
        <f t="shared" si="21"/>
        <v>0.59423937360178969</v>
      </c>
      <c r="I139" s="18">
        <f t="shared" si="22"/>
        <v>594.23937360178968</v>
      </c>
      <c r="J139" s="2">
        <v>2629</v>
      </c>
      <c r="K139" s="19">
        <f t="shared" si="23"/>
        <v>1562.2553131991051</v>
      </c>
    </row>
    <row r="140" spans="2:11">
      <c r="C140" t="s">
        <v>17</v>
      </c>
      <c r="D140" t="s">
        <v>18</v>
      </c>
      <c r="E140">
        <v>10</v>
      </c>
      <c r="F140">
        <f t="shared" si="20"/>
        <v>1200</v>
      </c>
      <c r="G140">
        <v>429120</v>
      </c>
      <c r="H140" s="17">
        <f t="shared" si="21"/>
        <v>2.7964205816554811E-3</v>
      </c>
      <c r="I140" s="18">
        <f t="shared" si="22"/>
        <v>2.796420581655481</v>
      </c>
      <c r="J140" s="2">
        <v>85000</v>
      </c>
      <c r="K140" s="19">
        <f t="shared" si="23"/>
        <v>237.6957494407159</v>
      </c>
    </row>
    <row r="141" spans="2:11">
      <c r="B141" t="s">
        <v>14</v>
      </c>
      <c r="H141" s="17">
        <f>SUM(H123:H140)</f>
        <v>4.3548657718120811</v>
      </c>
      <c r="I141" s="18">
        <f t="shared" si="22"/>
        <v>4354.8657718120812</v>
      </c>
      <c r="K141" s="19">
        <f>+SUM(K123:K140)</f>
        <v>460508.68148769578</v>
      </c>
    </row>
    <row r="148" spans="1:11">
      <c r="A148" t="s">
        <v>21</v>
      </c>
      <c r="B148" t="s">
        <v>22</v>
      </c>
      <c r="C148" t="s">
        <v>23</v>
      </c>
      <c r="D148" t="s">
        <v>2</v>
      </c>
      <c r="E148" t="s">
        <v>25</v>
      </c>
      <c r="F148" t="s">
        <v>26</v>
      </c>
      <c r="G148" t="s">
        <v>27</v>
      </c>
      <c r="H148" t="s">
        <v>28</v>
      </c>
      <c r="I148" t="s">
        <v>29</v>
      </c>
      <c r="J148" t="s">
        <v>30</v>
      </c>
      <c r="K148" t="s">
        <v>31</v>
      </c>
    </row>
    <row r="149" spans="1:11">
      <c r="A149" s="1">
        <v>42321</v>
      </c>
      <c r="B149" t="s">
        <v>32</v>
      </c>
      <c r="C149" t="s">
        <v>33</v>
      </c>
      <c r="D149" t="s">
        <v>34</v>
      </c>
      <c r="E149">
        <v>0</v>
      </c>
      <c r="F149">
        <f>E149*120</f>
        <v>0</v>
      </c>
      <c r="G149">
        <v>1089305</v>
      </c>
      <c r="H149" s="20">
        <f>F149/G149</f>
        <v>0</v>
      </c>
      <c r="I149" s="21">
        <f>H149*1000</f>
        <v>0</v>
      </c>
      <c r="J149" s="2">
        <v>170020</v>
      </c>
      <c r="K149" s="22">
        <f>H149*J149</f>
        <v>0</v>
      </c>
    </row>
    <row r="150" spans="1:11">
      <c r="C150" t="s">
        <v>62</v>
      </c>
      <c r="D150" t="s">
        <v>63</v>
      </c>
      <c r="E150">
        <v>0</v>
      </c>
      <c r="F150">
        <f t="shared" ref="F150:F166" si="24">E150*120</f>
        <v>0</v>
      </c>
      <c r="G150">
        <v>1089305</v>
      </c>
      <c r="H150" s="20">
        <f t="shared" ref="H150:H166" si="25">F150/G150</f>
        <v>0</v>
      </c>
      <c r="I150" s="21">
        <f t="shared" ref="I150:I167" si="26">H150*1000</f>
        <v>0</v>
      </c>
      <c r="J150">
        <v>2900</v>
      </c>
      <c r="K150" s="22">
        <f t="shared" ref="K150:K166" si="27">H150*J150</f>
        <v>0</v>
      </c>
    </row>
    <row r="151" spans="1:11">
      <c r="C151" t="s">
        <v>35</v>
      </c>
      <c r="D151" t="s">
        <v>36</v>
      </c>
      <c r="E151">
        <v>12750</v>
      </c>
      <c r="F151">
        <f t="shared" si="24"/>
        <v>1530000</v>
      </c>
      <c r="G151">
        <v>1089305</v>
      </c>
      <c r="H151" s="20">
        <f t="shared" si="25"/>
        <v>1.4045652962209849</v>
      </c>
      <c r="I151" s="21">
        <f t="shared" si="26"/>
        <v>1404.5652962209849</v>
      </c>
      <c r="J151">
        <v>3730</v>
      </c>
      <c r="K151" s="22">
        <f t="shared" si="27"/>
        <v>5239.0285549042737</v>
      </c>
    </row>
    <row r="152" spans="1:11">
      <c r="C152" t="s">
        <v>37</v>
      </c>
      <c r="D152" t="s">
        <v>38</v>
      </c>
      <c r="E152">
        <v>1750</v>
      </c>
      <c r="F152">
        <f t="shared" si="24"/>
        <v>210000</v>
      </c>
      <c r="G152">
        <v>1089305</v>
      </c>
      <c r="H152" s="20">
        <f t="shared" si="25"/>
        <v>0.19278347203033128</v>
      </c>
      <c r="I152" s="21">
        <f t="shared" si="26"/>
        <v>192.78347203033127</v>
      </c>
      <c r="J152" s="2">
        <v>63600</v>
      </c>
      <c r="K152" s="22">
        <f t="shared" si="27"/>
        <v>12261.02882112907</v>
      </c>
    </row>
    <row r="153" spans="1:11">
      <c r="C153" t="s">
        <v>39</v>
      </c>
      <c r="D153" t="s">
        <v>40</v>
      </c>
      <c r="E153">
        <v>23500</v>
      </c>
      <c r="F153">
        <f t="shared" si="24"/>
        <v>2820000</v>
      </c>
      <c r="G153">
        <v>1089305</v>
      </c>
      <c r="H153" s="20">
        <f t="shared" si="25"/>
        <v>2.5888066244073054</v>
      </c>
      <c r="I153" s="21">
        <f t="shared" si="26"/>
        <v>2588.8066244073052</v>
      </c>
      <c r="J153" s="2">
        <v>92021</v>
      </c>
      <c r="K153" s="22">
        <f t="shared" si="27"/>
        <v>238224.57438458464</v>
      </c>
    </row>
    <row r="154" spans="1:11">
      <c r="C154" t="s">
        <v>37</v>
      </c>
      <c r="D154" t="s">
        <v>42</v>
      </c>
      <c r="E154">
        <v>0</v>
      </c>
      <c r="F154">
        <f t="shared" si="24"/>
        <v>0</v>
      </c>
      <c r="G154">
        <v>1089305</v>
      </c>
      <c r="H154" s="20">
        <f t="shared" si="25"/>
        <v>0</v>
      </c>
      <c r="I154" s="21">
        <f t="shared" si="26"/>
        <v>0</v>
      </c>
      <c r="J154" s="2">
        <v>520</v>
      </c>
      <c r="K154" s="22">
        <f t="shared" si="27"/>
        <v>0</v>
      </c>
    </row>
    <row r="155" spans="1:11">
      <c r="C155" t="s">
        <v>43</v>
      </c>
      <c r="D155" t="s">
        <v>44</v>
      </c>
      <c r="E155">
        <v>0</v>
      </c>
      <c r="F155">
        <f t="shared" si="24"/>
        <v>0</v>
      </c>
      <c r="G155">
        <v>1089305</v>
      </c>
      <c r="H155" s="20">
        <f t="shared" si="25"/>
        <v>0</v>
      </c>
      <c r="I155" s="21">
        <f t="shared" si="26"/>
        <v>0</v>
      </c>
      <c r="J155" s="2">
        <v>5320</v>
      </c>
      <c r="K155" s="22">
        <f t="shared" si="27"/>
        <v>0</v>
      </c>
    </row>
    <row r="156" spans="1:11">
      <c r="C156" t="s">
        <v>43</v>
      </c>
      <c r="D156" t="s">
        <v>46</v>
      </c>
      <c r="E156">
        <v>40</v>
      </c>
      <c r="F156">
        <f t="shared" si="24"/>
        <v>4800</v>
      </c>
      <c r="G156">
        <v>1089305</v>
      </c>
      <c r="H156" s="20">
        <f t="shared" si="25"/>
        <v>4.4064793606932865E-3</v>
      </c>
      <c r="I156" s="21">
        <f t="shared" si="26"/>
        <v>4.4064793606932868</v>
      </c>
      <c r="J156" s="2">
        <v>520</v>
      </c>
      <c r="K156" s="22">
        <f t="shared" si="27"/>
        <v>2.2913692675605088</v>
      </c>
    </row>
    <row r="157" spans="1:11">
      <c r="C157" t="s">
        <v>43</v>
      </c>
      <c r="D157" t="s">
        <v>48</v>
      </c>
      <c r="E157">
        <v>0</v>
      </c>
      <c r="F157">
        <f t="shared" si="24"/>
        <v>0</v>
      </c>
      <c r="G157">
        <v>1089305</v>
      </c>
      <c r="H157" s="20">
        <f t="shared" si="25"/>
        <v>0</v>
      </c>
      <c r="I157" s="21">
        <f t="shared" si="26"/>
        <v>0</v>
      </c>
      <c r="J157" s="2">
        <v>65000</v>
      </c>
      <c r="K157" s="22">
        <f t="shared" si="27"/>
        <v>0</v>
      </c>
    </row>
    <row r="158" spans="1:11">
      <c r="C158" t="s">
        <v>43</v>
      </c>
      <c r="D158" t="s">
        <v>50</v>
      </c>
      <c r="E158">
        <v>0</v>
      </c>
      <c r="F158">
        <f t="shared" si="24"/>
        <v>0</v>
      </c>
      <c r="G158">
        <v>1089305</v>
      </c>
      <c r="H158" s="20">
        <f t="shared" si="25"/>
        <v>0</v>
      </c>
      <c r="I158" s="21">
        <f t="shared" si="26"/>
        <v>0</v>
      </c>
      <c r="J158" s="2">
        <v>136800</v>
      </c>
      <c r="K158" s="22">
        <f t="shared" si="27"/>
        <v>0</v>
      </c>
    </row>
    <row r="159" spans="1:11">
      <c r="C159" t="s">
        <v>43</v>
      </c>
      <c r="D159" t="s">
        <v>16</v>
      </c>
      <c r="E159">
        <v>0</v>
      </c>
      <c r="F159">
        <f t="shared" si="24"/>
        <v>0</v>
      </c>
      <c r="G159">
        <v>1089305</v>
      </c>
      <c r="H159" s="20">
        <f t="shared" si="25"/>
        <v>0</v>
      </c>
      <c r="I159" s="21">
        <f t="shared" si="26"/>
        <v>0</v>
      </c>
      <c r="J159" s="2">
        <v>2143570</v>
      </c>
      <c r="K159" s="22">
        <f t="shared" si="27"/>
        <v>0</v>
      </c>
    </row>
    <row r="160" spans="1:11">
      <c r="C160" t="s">
        <v>51</v>
      </c>
      <c r="D160" t="s">
        <v>52</v>
      </c>
      <c r="E160">
        <v>0</v>
      </c>
      <c r="F160">
        <f t="shared" si="24"/>
        <v>0</v>
      </c>
      <c r="G160">
        <v>1089305</v>
      </c>
      <c r="H160" s="20">
        <f t="shared" si="25"/>
        <v>0</v>
      </c>
      <c r="I160" s="21">
        <f t="shared" si="26"/>
        <v>0</v>
      </c>
      <c r="J160" s="2">
        <v>106000</v>
      </c>
      <c r="K160" s="22">
        <f t="shared" si="27"/>
        <v>0</v>
      </c>
    </row>
    <row r="161" spans="1:11">
      <c r="C161" t="s">
        <v>53</v>
      </c>
      <c r="D161" t="s">
        <v>54</v>
      </c>
      <c r="E161">
        <v>0</v>
      </c>
      <c r="F161">
        <f t="shared" si="24"/>
        <v>0</v>
      </c>
      <c r="G161">
        <v>1089305</v>
      </c>
      <c r="H161" s="20">
        <f t="shared" si="25"/>
        <v>0</v>
      </c>
      <c r="I161" s="21">
        <f t="shared" si="26"/>
        <v>0</v>
      </c>
      <c r="J161" s="2">
        <v>70390</v>
      </c>
      <c r="K161" s="22">
        <f t="shared" si="27"/>
        <v>0</v>
      </c>
    </row>
    <row r="162" spans="1:11">
      <c r="C162" t="s">
        <v>55</v>
      </c>
      <c r="D162" t="s">
        <v>56</v>
      </c>
      <c r="E162">
        <v>0</v>
      </c>
      <c r="F162">
        <f t="shared" si="24"/>
        <v>0</v>
      </c>
      <c r="G162">
        <v>1089305</v>
      </c>
      <c r="H162" s="20">
        <f t="shared" si="25"/>
        <v>0</v>
      </c>
      <c r="I162" s="21">
        <f t="shared" si="26"/>
        <v>0</v>
      </c>
      <c r="J162" s="2">
        <v>114000</v>
      </c>
      <c r="K162" s="22">
        <f t="shared" si="27"/>
        <v>0</v>
      </c>
    </row>
    <row r="163" spans="1:11">
      <c r="C163" t="s">
        <v>53</v>
      </c>
      <c r="D163" t="s">
        <v>15</v>
      </c>
      <c r="E163">
        <v>0</v>
      </c>
      <c r="F163">
        <f t="shared" si="24"/>
        <v>0</v>
      </c>
      <c r="G163">
        <v>1089305</v>
      </c>
      <c r="H163" s="20">
        <f t="shared" si="25"/>
        <v>0</v>
      </c>
      <c r="I163" s="21">
        <f t="shared" si="26"/>
        <v>0</v>
      </c>
      <c r="J163" s="2">
        <v>501930</v>
      </c>
      <c r="K163" s="22">
        <f t="shared" si="27"/>
        <v>0</v>
      </c>
    </row>
    <row r="164" spans="1:11">
      <c r="C164" t="s">
        <v>57</v>
      </c>
      <c r="D164" t="s">
        <v>58</v>
      </c>
      <c r="E164">
        <v>0</v>
      </c>
      <c r="F164">
        <f t="shared" si="24"/>
        <v>0</v>
      </c>
      <c r="G164">
        <v>1089305</v>
      </c>
      <c r="H164" s="20">
        <f t="shared" si="25"/>
        <v>0</v>
      </c>
      <c r="I164" s="21">
        <f t="shared" si="26"/>
        <v>0</v>
      </c>
      <c r="J164" s="2">
        <v>65400</v>
      </c>
      <c r="K164" s="22">
        <f t="shared" si="27"/>
        <v>0</v>
      </c>
    </row>
    <row r="165" spans="1:11">
      <c r="C165" t="s">
        <v>59</v>
      </c>
      <c r="D165" t="s">
        <v>60</v>
      </c>
      <c r="E165">
        <v>1000</v>
      </c>
      <c r="F165">
        <f t="shared" si="24"/>
        <v>120000</v>
      </c>
      <c r="G165">
        <v>1089305</v>
      </c>
      <c r="H165" s="20">
        <f t="shared" si="25"/>
        <v>0.11016198401733215</v>
      </c>
      <c r="I165" s="21">
        <f t="shared" si="26"/>
        <v>110.16198401733216</v>
      </c>
      <c r="J165" s="2">
        <v>2629</v>
      </c>
      <c r="K165" s="22">
        <f t="shared" si="27"/>
        <v>289.61585598156626</v>
      </c>
    </row>
    <row r="166" spans="1:11">
      <c r="C166" t="s">
        <v>17</v>
      </c>
      <c r="D166" t="s">
        <v>18</v>
      </c>
      <c r="E166">
        <v>0</v>
      </c>
      <c r="F166">
        <f t="shared" si="24"/>
        <v>0</v>
      </c>
      <c r="G166">
        <v>1089305</v>
      </c>
      <c r="H166" s="20">
        <f t="shared" si="25"/>
        <v>0</v>
      </c>
      <c r="I166" s="21">
        <f t="shared" si="26"/>
        <v>0</v>
      </c>
      <c r="J166" s="2">
        <v>85000</v>
      </c>
      <c r="K166" s="22">
        <f t="shared" si="27"/>
        <v>0</v>
      </c>
    </row>
    <row r="167" spans="1:11">
      <c r="B167" t="s">
        <v>61</v>
      </c>
      <c r="H167" s="20">
        <f>SUM(H149:H166)</f>
        <v>4.3007238560366474</v>
      </c>
      <c r="I167" s="21">
        <f t="shared" si="26"/>
        <v>4300.7238560366477</v>
      </c>
      <c r="K167" s="22">
        <f>SUM(K149:K166)</f>
        <v>256016.53898586711</v>
      </c>
    </row>
    <row r="170" spans="1:11">
      <c r="A170" t="s">
        <v>21</v>
      </c>
      <c r="B170" t="s">
        <v>22</v>
      </c>
      <c r="C170" t="s">
        <v>23</v>
      </c>
      <c r="D170" t="s">
        <v>2</v>
      </c>
      <c r="E170" t="s">
        <v>25</v>
      </c>
      <c r="F170" t="s">
        <v>26</v>
      </c>
      <c r="G170" t="s">
        <v>27</v>
      </c>
      <c r="H170" t="s">
        <v>28</v>
      </c>
      <c r="I170" t="s">
        <v>29</v>
      </c>
      <c r="J170" t="s">
        <v>30</v>
      </c>
      <c r="K170" t="s">
        <v>31</v>
      </c>
    </row>
    <row r="171" spans="1:11">
      <c r="A171" s="1">
        <v>42321</v>
      </c>
      <c r="B171" t="s">
        <v>19</v>
      </c>
      <c r="C171" t="s">
        <v>33</v>
      </c>
      <c r="D171" t="s">
        <v>34</v>
      </c>
      <c r="E171">
        <v>1000</v>
      </c>
      <c r="F171">
        <f>E171*120</f>
        <v>120000</v>
      </c>
      <c r="G171">
        <v>396582</v>
      </c>
      <c r="H171" s="23">
        <f>F171/G171</f>
        <v>0.30258559389987444</v>
      </c>
      <c r="I171" s="24">
        <f>H171*1000</f>
        <v>302.58559389987443</v>
      </c>
      <c r="J171" s="2">
        <v>170020</v>
      </c>
      <c r="K171" s="24">
        <f>H171*J171</f>
        <v>51445.602674856651</v>
      </c>
    </row>
    <row r="172" spans="1:11">
      <c r="C172" t="s">
        <v>62</v>
      </c>
      <c r="D172" t="s">
        <v>63</v>
      </c>
      <c r="E172">
        <v>0</v>
      </c>
      <c r="F172">
        <f t="shared" ref="F172:F188" si="28">E172*120</f>
        <v>0</v>
      </c>
      <c r="G172">
        <v>396582</v>
      </c>
      <c r="H172" s="23">
        <f t="shared" ref="H172:H188" si="29">F172/G172</f>
        <v>0</v>
      </c>
      <c r="I172" s="24">
        <f t="shared" ref="I172:I189" si="30">H172*1000</f>
        <v>0</v>
      </c>
      <c r="J172">
        <v>2900</v>
      </c>
      <c r="K172" s="24">
        <f t="shared" ref="K172:K188" si="31">H172*J172</f>
        <v>0</v>
      </c>
    </row>
    <row r="173" spans="1:11">
      <c r="C173" t="s">
        <v>35</v>
      </c>
      <c r="D173" t="s">
        <v>36</v>
      </c>
      <c r="E173">
        <v>21250</v>
      </c>
      <c r="F173">
        <f t="shared" si="28"/>
        <v>2550000</v>
      </c>
      <c r="G173">
        <v>396582</v>
      </c>
      <c r="H173" s="23">
        <f t="shared" si="29"/>
        <v>6.4299438703723313</v>
      </c>
      <c r="I173" s="24">
        <f t="shared" si="30"/>
        <v>6429.9438703723317</v>
      </c>
      <c r="J173">
        <v>3730</v>
      </c>
      <c r="K173" s="24">
        <f t="shared" si="31"/>
        <v>23983.690636488795</v>
      </c>
    </row>
    <row r="174" spans="1:11">
      <c r="C174" t="s">
        <v>37</v>
      </c>
      <c r="D174" t="s">
        <v>38</v>
      </c>
      <c r="E174">
        <v>1000</v>
      </c>
      <c r="F174">
        <f t="shared" si="28"/>
        <v>120000</v>
      </c>
      <c r="G174">
        <v>396582</v>
      </c>
      <c r="H174" s="23">
        <f t="shared" si="29"/>
        <v>0.30258559389987444</v>
      </c>
      <c r="I174" s="24">
        <f t="shared" si="30"/>
        <v>302.58559389987443</v>
      </c>
      <c r="J174" s="2">
        <v>63600</v>
      </c>
      <c r="K174" s="24">
        <f t="shared" si="31"/>
        <v>19244.443772032013</v>
      </c>
    </row>
    <row r="175" spans="1:11">
      <c r="C175" t="s">
        <v>39</v>
      </c>
      <c r="D175" t="s">
        <v>40</v>
      </c>
      <c r="E175">
        <v>6250</v>
      </c>
      <c r="F175">
        <f t="shared" si="28"/>
        <v>750000</v>
      </c>
      <c r="G175">
        <v>396582</v>
      </c>
      <c r="H175" s="23">
        <f t="shared" si="29"/>
        <v>1.8911599618742152</v>
      </c>
      <c r="I175" s="24">
        <f t="shared" si="30"/>
        <v>1891.1599618742152</v>
      </c>
      <c r="J175" s="2">
        <v>92021</v>
      </c>
      <c r="K175" s="24">
        <f t="shared" si="31"/>
        <v>174026.43085162717</v>
      </c>
    </row>
    <row r="176" spans="1:11">
      <c r="C176" t="s">
        <v>37</v>
      </c>
      <c r="D176" t="s">
        <v>42</v>
      </c>
      <c r="E176">
        <v>0</v>
      </c>
      <c r="F176">
        <f t="shared" si="28"/>
        <v>0</v>
      </c>
      <c r="G176">
        <v>396582</v>
      </c>
      <c r="H176" s="23">
        <f t="shared" si="29"/>
        <v>0</v>
      </c>
      <c r="I176" s="24">
        <f t="shared" si="30"/>
        <v>0</v>
      </c>
      <c r="J176" s="2">
        <v>520</v>
      </c>
      <c r="K176" s="24">
        <f t="shared" si="31"/>
        <v>0</v>
      </c>
    </row>
    <row r="177" spans="2:11">
      <c r="C177" t="s">
        <v>43</v>
      </c>
      <c r="D177" t="s">
        <v>44</v>
      </c>
      <c r="E177">
        <v>0</v>
      </c>
      <c r="F177">
        <f t="shared" si="28"/>
        <v>0</v>
      </c>
      <c r="G177">
        <v>396582</v>
      </c>
      <c r="H177" s="23">
        <f t="shared" si="29"/>
        <v>0</v>
      </c>
      <c r="I177" s="24">
        <f t="shared" si="30"/>
        <v>0</v>
      </c>
      <c r="J177" s="2">
        <v>5320</v>
      </c>
      <c r="K177" s="24">
        <f t="shared" si="31"/>
        <v>0</v>
      </c>
    </row>
    <row r="178" spans="2:11">
      <c r="C178" t="s">
        <v>43</v>
      </c>
      <c r="D178" t="s">
        <v>46</v>
      </c>
      <c r="E178">
        <v>500</v>
      </c>
      <c r="F178">
        <f t="shared" si="28"/>
        <v>60000</v>
      </c>
      <c r="G178">
        <v>396582</v>
      </c>
      <c r="H178" s="23">
        <f t="shared" si="29"/>
        <v>0.15129279694993722</v>
      </c>
      <c r="I178" s="24">
        <f t="shared" si="30"/>
        <v>151.29279694993721</v>
      </c>
      <c r="J178" s="2">
        <v>520</v>
      </c>
      <c r="K178" s="24">
        <f t="shared" si="31"/>
        <v>78.672254413967352</v>
      </c>
    </row>
    <row r="179" spans="2:11">
      <c r="C179" t="s">
        <v>43</v>
      </c>
      <c r="D179" t="s">
        <v>48</v>
      </c>
      <c r="E179">
        <v>0</v>
      </c>
      <c r="F179">
        <f t="shared" si="28"/>
        <v>0</v>
      </c>
      <c r="G179">
        <v>396582</v>
      </c>
      <c r="H179" s="23">
        <f t="shared" si="29"/>
        <v>0</v>
      </c>
      <c r="I179" s="24">
        <f t="shared" si="30"/>
        <v>0</v>
      </c>
      <c r="J179" s="2">
        <v>65000</v>
      </c>
      <c r="K179" s="24">
        <f t="shared" si="31"/>
        <v>0</v>
      </c>
    </row>
    <row r="180" spans="2:11">
      <c r="C180" t="s">
        <v>43</v>
      </c>
      <c r="D180" t="s">
        <v>50</v>
      </c>
      <c r="E180">
        <v>0</v>
      </c>
      <c r="F180">
        <f t="shared" si="28"/>
        <v>0</v>
      </c>
      <c r="G180">
        <v>396582</v>
      </c>
      <c r="H180" s="23">
        <f t="shared" si="29"/>
        <v>0</v>
      </c>
      <c r="I180" s="24">
        <f t="shared" si="30"/>
        <v>0</v>
      </c>
      <c r="J180" s="2">
        <v>136800</v>
      </c>
      <c r="K180" s="24">
        <f t="shared" si="31"/>
        <v>0</v>
      </c>
    </row>
    <row r="181" spans="2:11">
      <c r="C181" t="s">
        <v>43</v>
      </c>
      <c r="D181" t="s">
        <v>16</v>
      </c>
      <c r="E181">
        <v>10</v>
      </c>
      <c r="F181">
        <f t="shared" si="28"/>
        <v>1200</v>
      </c>
      <c r="G181">
        <v>396582</v>
      </c>
      <c r="H181" s="23">
        <f t="shared" si="29"/>
        <v>3.0258559389987442E-3</v>
      </c>
      <c r="I181" s="24">
        <f t="shared" si="30"/>
        <v>3.0258559389987441</v>
      </c>
      <c r="J181" s="2">
        <v>2143570</v>
      </c>
      <c r="K181" s="24">
        <f t="shared" si="31"/>
        <v>6486.1340151595386</v>
      </c>
    </row>
    <row r="182" spans="2:11">
      <c r="C182" t="s">
        <v>51</v>
      </c>
      <c r="D182" t="s">
        <v>52</v>
      </c>
      <c r="E182">
        <v>0</v>
      </c>
      <c r="F182">
        <f t="shared" si="28"/>
        <v>0</v>
      </c>
      <c r="G182">
        <v>396582</v>
      </c>
      <c r="H182" s="23">
        <f t="shared" si="29"/>
        <v>0</v>
      </c>
      <c r="I182" s="24">
        <f t="shared" si="30"/>
        <v>0</v>
      </c>
      <c r="J182" s="2">
        <v>106000</v>
      </c>
      <c r="K182" s="24">
        <f t="shared" si="31"/>
        <v>0</v>
      </c>
    </row>
    <row r="183" spans="2:11">
      <c r="C183" t="s">
        <v>53</v>
      </c>
      <c r="D183" t="s">
        <v>54</v>
      </c>
      <c r="E183">
        <v>0</v>
      </c>
      <c r="F183">
        <f t="shared" si="28"/>
        <v>0</v>
      </c>
      <c r="G183">
        <v>396582</v>
      </c>
      <c r="H183" s="23">
        <f t="shared" si="29"/>
        <v>0</v>
      </c>
      <c r="I183" s="24">
        <f t="shared" si="30"/>
        <v>0</v>
      </c>
      <c r="J183" s="2">
        <v>70390</v>
      </c>
      <c r="K183" s="24">
        <f t="shared" si="31"/>
        <v>0</v>
      </c>
    </row>
    <row r="184" spans="2:11">
      <c r="C184" t="s">
        <v>55</v>
      </c>
      <c r="D184" t="s">
        <v>56</v>
      </c>
      <c r="E184">
        <v>0</v>
      </c>
      <c r="F184">
        <f t="shared" si="28"/>
        <v>0</v>
      </c>
      <c r="G184">
        <v>396582</v>
      </c>
      <c r="H184" s="23">
        <f t="shared" si="29"/>
        <v>0</v>
      </c>
      <c r="I184" s="24">
        <f t="shared" si="30"/>
        <v>0</v>
      </c>
      <c r="J184" s="2">
        <v>114000</v>
      </c>
      <c r="K184" s="24">
        <f t="shared" si="31"/>
        <v>0</v>
      </c>
    </row>
    <row r="185" spans="2:11">
      <c r="C185" t="s">
        <v>53</v>
      </c>
      <c r="D185" t="s">
        <v>15</v>
      </c>
      <c r="E185">
        <v>0</v>
      </c>
      <c r="F185">
        <f t="shared" si="28"/>
        <v>0</v>
      </c>
      <c r="G185">
        <v>396582</v>
      </c>
      <c r="H185" s="23">
        <f t="shared" si="29"/>
        <v>0</v>
      </c>
      <c r="I185" s="24">
        <f t="shared" si="30"/>
        <v>0</v>
      </c>
      <c r="J185" s="2">
        <v>501930</v>
      </c>
      <c r="K185" s="24">
        <f t="shared" si="31"/>
        <v>0</v>
      </c>
    </row>
    <row r="186" spans="2:11">
      <c r="C186" t="s">
        <v>57</v>
      </c>
      <c r="D186" t="s">
        <v>58</v>
      </c>
      <c r="E186">
        <v>10</v>
      </c>
      <c r="F186">
        <f t="shared" si="28"/>
        <v>1200</v>
      </c>
      <c r="G186">
        <v>396582</v>
      </c>
      <c r="H186" s="23">
        <f t="shared" si="29"/>
        <v>3.0258559389987442E-3</v>
      </c>
      <c r="I186" s="24">
        <f t="shared" si="30"/>
        <v>3.0258559389987441</v>
      </c>
      <c r="J186" s="2">
        <v>65400</v>
      </c>
      <c r="K186" s="24">
        <f t="shared" si="31"/>
        <v>197.89097841051787</v>
      </c>
    </row>
    <row r="187" spans="2:11">
      <c r="C187" t="s">
        <v>59</v>
      </c>
      <c r="D187" t="s">
        <v>60</v>
      </c>
      <c r="E187">
        <v>250</v>
      </c>
      <c r="F187">
        <f t="shared" si="28"/>
        <v>30000</v>
      </c>
      <c r="G187">
        <v>396582</v>
      </c>
      <c r="H187" s="23">
        <f t="shared" si="29"/>
        <v>7.564639847496861E-2</v>
      </c>
      <c r="I187" s="24">
        <f t="shared" si="30"/>
        <v>75.646398474968606</v>
      </c>
      <c r="J187" s="2">
        <v>2629</v>
      </c>
      <c r="K187" s="24">
        <f t="shared" si="31"/>
        <v>198.87438159069248</v>
      </c>
    </row>
    <row r="188" spans="2:11">
      <c r="C188" t="s">
        <v>17</v>
      </c>
      <c r="D188" t="s">
        <v>18</v>
      </c>
      <c r="E188">
        <v>0</v>
      </c>
      <c r="F188">
        <f t="shared" si="28"/>
        <v>0</v>
      </c>
      <c r="G188">
        <v>396582</v>
      </c>
      <c r="H188" s="23">
        <f t="shared" si="29"/>
        <v>0</v>
      </c>
      <c r="I188" s="24">
        <f t="shared" si="30"/>
        <v>0</v>
      </c>
      <c r="J188" s="2">
        <v>85000</v>
      </c>
      <c r="K188" s="24">
        <f t="shared" si="31"/>
        <v>0</v>
      </c>
    </row>
    <row r="189" spans="2:11">
      <c r="B189" t="s">
        <v>14</v>
      </c>
      <c r="H189" s="23">
        <f>SUM(H171:H188)</f>
        <v>9.1592659273491996</v>
      </c>
      <c r="I189" s="24">
        <f t="shared" si="30"/>
        <v>9159.265927349199</v>
      </c>
      <c r="K189" s="24">
        <f>SUM(K171:K188)</f>
        <v>275661.73956457933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&amp;LTable 2. Lake Almanor Phytoplankton, 2019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JLM Custom Amps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2019-08-12T21:03:32Z</dcterms:created>
  <dcterms:modified xsi:type="dcterms:W3CDTF">2020-01-08T23:38:11Z</dcterms:modified>
</cp:coreProperties>
</file>